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 activeTab="2"/>
  </bookViews>
  <sheets>
    <sheet name="资产评估结果汇总表" sheetId="6" r:id="rId1"/>
    <sheet name="存货—半成品评估明细表" sheetId="3" r:id="rId2"/>
    <sheet name="存货—产成品评估明细表" sheetId="4" r:id="rId3"/>
    <sheet name="固定资产-机器设备评估明细表" sheetId="2" r:id="rId4"/>
    <sheet name="固定资产-电子设备评估明细表" sheetId="5" r:id="rId5"/>
    <sheet name="无形资产" sheetId="7" r:id="rId6"/>
  </sheets>
  <definedNames>
    <definedName name="_xlnm._FilterDatabase" localSheetId="2" hidden="1">存货—产成品评估明细表!$A$4:$O$37</definedName>
    <definedName name="_xlnm._FilterDatabase" localSheetId="4" hidden="1">'固定资产-电子设备评估明细表'!$A$5:$Z$154</definedName>
    <definedName name="_xlnm._FilterDatabase" localSheetId="3" hidden="1">'固定资产-机器设备评估明细表'!$A$4:$X$27</definedName>
    <definedName name="_xlnm.Print_Titles" localSheetId="3">'固定资产-机器设备评估明细表'!$1:$4</definedName>
    <definedName name="_xlnm.Print_Titles" localSheetId="2">存货—产成品评估明细表!$1:$4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<sst xmlns="http://schemas.openxmlformats.org/spreadsheetml/2006/main" count="2001" uniqueCount="704">
  <si>
    <t>资产评估结果汇总表</t>
  </si>
  <si>
    <t>评估基准日：2023年11月13日</t>
  </si>
  <si>
    <t>金额单位：人民币万元</t>
  </si>
  <si>
    <t>项目</t>
  </si>
  <si>
    <t>市场价值</t>
  </si>
  <si>
    <t>清算价值</t>
  </si>
  <si>
    <t>备注</t>
  </si>
  <si>
    <t>增减值</t>
  </si>
  <si>
    <t>增值率%</t>
  </si>
  <si>
    <t>A</t>
  </si>
  <si>
    <t>C=B-A</t>
  </si>
  <si>
    <t>D=C/A×100%</t>
  </si>
  <si>
    <t>流动资产</t>
  </si>
  <si>
    <t>一、</t>
  </si>
  <si>
    <t>存货—半成品</t>
  </si>
  <si>
    <t>存货—库存商品</t>
  </si>
  <si>
    <t>二、</t>
  </si>
  <si>
    <t>非流动资产</t>
  </si>
  <si>
    <t>固定资产</t>
  </si>
  <si>
    <t>无形资产</t>
  </si>
  <si>
    <t>三、</t>
  </si>
  <si>
    <t>资产总计</t>
  </si>
  <si>
    <t>评估机构：重庆谛威资产评估房地产土地估价有限公司</t>
  </si>
  <si>
    <t>存货—半成品评估明细表</t>
  </si>
  <si>
    <t>产权持有人：贵州产投高科新型建筑建材科技有限责任公司</t>
  </si>
  <si>
    <t>人民币：元</t>
  </si>
  <si>
    <t>序号</t>
  </si>
  <si>
    <t>名称</t>
  </si>
  <si>
    <t>规格型号</t>
  </si>
  <si>
    <t>数量</t>
  </si>
  <si>
    <t>计量单位</t>
  </si>
  <si>
    <t>生产日期</t>
  </si>
  <si>
    <t>账面价值</t>
  </si>
  <si>
    <t>变现率</t>
  </si>
  <si>
    <t>增值率</t>
  </si>
  <si>
    <t>1</t>
  </si>
  <si>
    <t>墙板</t>
  </si>
  <si>
    <t>3000*600*120</t>
  </si>
  <si>
    <t>块</t>
  </si>
  <si>
    <t>2019年6月</t>
  </si>
  <si>
    <t>处于预养护阶段，尚未质检拆模、清洁上油</t>
  </si>
  <si>
    <t>2</t>
  </si>
  <si>
    <t>2700*600*120</t>
  </si>
  <si>
    <t>合计</t>
  </si>
  <si>
    <t>填表人：冯军</t>
  </si>
  <si>
    <t>评估人员：康永军、张力、张黎、高攀、吴培</t>
  </si>
  <si>
    <t>填表日期：2024-4-8</t>
  </si>
  <si>
    <t>存货—库存商品评估明细表</t>
  </si>
  <si>
    <t>存放在厂房内</t>
  </si>
  <si>
    <t>3</t>
  </si>
  <si>
    <t>4</t>
  </si>
  <si>
    <t>5</t>
  </si>
  <si>
    <t>6</t>
  </si>
  <si>
    <t>7</t>
  </si>
  <si>
    <t>3000*600*92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</si>
  <si>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</si>
  <si>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</si>
  <si>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</si>
  <si>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</si>
  <si>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</si>
  <si>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</si>
  <si>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</si>
  <si>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</si>
  <si>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</si>
  <si>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</si>
  <si>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</si>
  <si>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</si>
  <si>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</si>
  <si>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</si>
  <si>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</si>
  <si>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</si>
  <si>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</si>
  <si>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2700*600*92</t>
  </si>
  <si>
    <t>25</t>
  </si>
  <si>
    <t>26</t>
  </si>
  <si>
    <t>2770*600*92</t>
  </si>
  <si>
    <t>27</t>
  </si>
  <si>
    <t>28</t>
  </si>
  <si>
    <t>29</t>
  </si>
  <si>
    <t>30</t>
  </si>
  <si>
    <t>31</t>
  </si>
  <si>
    <t>32</t>
  </si>
  <si>
    <t>33</t>
  </si>
  <si>
    <t>机器设备评估明细表</t>
  </si>
  <si>
    <t>资产编码</t>
  </si>
  <si>
    <t>资产名称</t>
  </si>
  <si>
    <t>规格</t>
  </si>
  <si>
    <t>账面数量</t>
  </si>
  <si>
    <t>资产类别</t>
  </si>
  <si>
    <t>开始使用日期</t>
  </si>
  <si>
    <t>使用月限</t>
  </si>
  <si>
    <t>已计提期数</t>
  </si>
  <si>
    <t>盘点数量</t>
  </si>
  <si>
    <t>使用部门</t>
  </si>
  <si>
    <t>原值</t>
  </si>
  <si>
    <t>净值</t>
  </si>
  <si>
    <t>成新率</t>
  </si>
  <si>
    <t>02990017</t>
  </si>
  <si>
    <t>地磅</t>
  </si>
  <si>
    <t>数字式电子汽车衡</t>
  </si>
  <si>
    <t>台</t>
  </si>
  <si>
    <t>机器设备</t>
  </si>
  <si>
    <t>2016-12-09</t>
  </si>
  <si>
    <t>墙板生产线</t>
  </si>
  <si>
    <t>盘亏</t>
  </si>
  <si>
    <t>02030006</t>
  </si>
  <si>
    <t>ACOTECRRO生产线</t>
  </si>
  <si>
    <t>搅拌、料斗、挤出、切割、修边、堆垛</t>
  </si>
  <si>
    <t>条</t>
  </si>
  <si>
    <t>2017-02-23</t>
  </si>
  <si>
    <t>闲置</t>
  </si>
  <si>
    <t>030002</t>
  </si>
  <si>
    <t>电动叉车</t>
  </si>
  <si>
    <t xml:space="preserve">CPD型135  </t>
  </si>
  <si>
    <t>运输设备</t>
  </si>
  <si>
    <t>02030007</t>
  </si>
  <si>
    <t>螺杆式空压机</t>
  </si>
  <si>
    <t>SF15-8</t>
  </si>
  <si>
    <t>030003</t>
  </si>
  <si>
    <t>安装辅助车</t>
  </si>
  <si>
    <t>02990018</t>
  </si>
  <si>
    <t>底模</t>
  </si>
  <si>
    <t>Pl5.0*680*3000</t>
  </si>
  <si>
    <t>个</t>
  </si>
  <si>
    <t>2017-04-03</t>
  </si>
  <si>
    <t>02990019</t>
  </si>
  <si>
    <t>托盘</t>
  </si>
  <si>
    <t>120*600*3300</t>
  </si>
  <si>
    <t>02990020</t>
  </si>
  <si>
    <t>景观墙立柱</t>
  </si>
  <si>
    <t>HW125*125*1300</t>
  </si>
  <si>
    <t>闲置，1个盘盈</t>
  </si>
  <si>
    <t>02010001</t>
  </si>
  <si>
    <t>T型设备</t>
  </si>
  <si>
    <t>90型</t>
  </si>
  <si>
    <t>2017-06-14</t>
  </si>
  <si>
    <t>02010002</t>
  </si>
  <si>
    <t>L型设备</t>
  </si>
  <si>
    <t>02990021</t>
  </si>
  <si>
    <t>610*3000  直径4</t>
  </si>
  <si>
    <t>2017-06-22</t>
  </si>
  <si>
    <t>02990022</t>
  </si>
  <si>
    <t>120*660*3300</t>
  </si>
  <si>
    <t>040109</t>
  </si>
  <si>
    <t>ZQS智能切割机</t>
  </si>
  <si>
    <t>ZQS400</t>
  </si>
  <si>
    <t>2017-08-02</t>
  </si>
  <si>
    <t>030004</t>
  </si>
  <si>
    <t>叉车</t>
  </si>
  <si>
    <t>2吨2吨</t>
  </si>
  <si>
    <t>030005</t>
  </si>
  <si>
    <t>已坏</t>
  </si>
  <si>
    <t>030006</t>
  </si>
  <si>
    <t>柳工装载机</t>
  </si>
  <si>
    <t>CLG855N</t>
  </si>
  <si>
    <t>2019-08-05</t>
  </si>
  <si>
    <t>混凝土生产线</t>
  </si>
  <si>
    <t>030007</t>
  </si>
  <si>
    <t>柳工牌装载机</t>
  </si>
  <si>
    <t>CLG856H</t>
  </si>
  <si>
    <t>2020-04-22</t>
  </si>
  <si>
    <t>02990016</t>
  </si>
  <si>
    <t>墙板线附属设施</t>
  </si>
  <si>
    <t>B650*19</t>
  </si>
  <si>
    <t>套</t>
  </si>
  <si>
    <t>2016-10-01</t>
  </si>
  <si>
    <t>0103000001</t>
  </si>
  <si>
    <t>发电机及配套工程</t>
  </si>
  <si>
    <t>XM-7660</t>
  </si>
  <si>
    <t>2022-12-31</t>
  </si>
  <si>
    <t>生产部管理人员</t>
  </si>
  <si>
    <t>合     计</t>
  </si>
  <si>
    <t>减：机器设备减值准备</t>
  </si>
  <si>
    <t>合            计</t>
  </si>
  <si>
    <t>电子设备评估明细表</t>
  </si>
  <si>
    <t>所属组织</t>
  </si>
  <si>
    <t>型号</t>
  </si>
  <si>
    <t>050025</t>
  </si>
  <si>
    <t>防盗门</t>
  </si>
  <si>
    <t>贵州产投高科新型建筑建材科技有限责任公司</t>
  </si>
  <si>
    <t>2050*960百家福</t>
  </si>
  <si>
    <t>扇</t>
  </si>
  <si>
    <t>办公设备</t>
  </si>
  <si>
    <t>2016-10-27</t>
  </si>
  <si>
    <t>财务部</t>
  </si>
  <si>
    <t>正常使用</t>
  </si>
  <si>
    <t>050026</t>
  </si>
  <si>
    <t>2050*1480百家福</t>
  </si>
  <si>
    <t>2016-11-03</t>
  </si>
  <si>
    <t>综合部</t>
  </si>
  <si>
    <t>040009</t>
  </si>
  <si>
    <t>粤慧凌四门冰柜</t>
  </si>
  <si>
    <t>1200*730*1900D1.0L4</t>
  </si>
  <si>
    <t>电子设备</t>
  </si>
  <si>
    <t>050027</t>
  </si>
  <si>
    <t>平板货架</t>
  </si>
  <si>
    <t>400*500*1600不锈钢</t>
  </si>
  <si>
    <t>050028</t>
  </si>
  <si>
    <t>双槽水池</t>
  </si>
  <si>
    <t>1200*600*800不锈钢</t>
  </si>
  <si>
    <t>050029</t>
  </si>
  <si>
    <t>单头气炉</t>
  </si>
  <si>
    <t>1100-800-800</t>
  </si>
  <si>
    <t>040010</t>
  </si>
  <si>
    <t>威尔浦双门高温消毒柜</t>
  </si>
  <si>
    <t>1150.*600*1500910G-A</t>
  </si>
  <si>
    <t>050030</t>
  </si>
  <si>
    <t>分数盘</t>
  </si>
  <si>
    <t>不锈钢，0.3m*0.6m</t>
  </si>
  <si>
    <t>不锈钢</t>
  </si>
  <si>
    <t>050031</t>
  </si>
  <si>
    <t>餐具回收车</t>
  </si>
  <si>
    <t>不锈钢，3层，1m*0.6m</t>
  </si>
  <si>
    <t>闲置，盘亏4个</t>
  </si>
  <si>
    <t>050032</t>
  </si>
  <si>
    <t>筷子勺等</t>
  </si>
  <si>
    <t>双</t>
  </si>
  <si>
    <t>050033</t>
  </si>
  <si>
    <t>台式双头燃气灶</t>
  </si>
  <si>
    <t>液化气</t>
  </si>
  <si>
    <t>040011</t>
  </si>
  <si>
    <t>电饭煲</t>
  </si>
  <si>
    <t>质鼎牌10L</t>
  </si>
  <si>
    <t>050034</t>
  </si>
  <si>
    <t>不锈钢工作台</t>
  </si>
  <si>
    <t>1800*600*800不锈钢</t>
  </si>
  <si>
    <t>050035</t>
  </si>
  <si>
    <t>1900*600*800不锈钢</t>
  </si>
  <si>
    <t>040012</t>
  </si>
  <si>
    <t>微波炉</t>
  </si>
  <si>
    <t>美的，M1-211A</t>
  </si>
  <si>
    <t>美的</t>
  </si>
  <si>
    <t>040013</t>
  </si>
  <si>
    <t>电磁炉</t>
  </si>
  <si>
    <t>美的，RTC30-280Q</t>
  </si>
  <si>
    <t>面板已坏</t>
  </si>
  <si>
    <t>050036</t>
  </si>
  <si>
    <t>厨师用具</t>
  </si>
  <si>
    <t>050037</t>
  </si>
  <si>
    <t>油烟机</t>
  </si>
  <si>
    <t>不锈钢，1.1m*1，2m</t>
  </si>
  <si>
    <t>040014</t>
  </si>
  <si>
    <t>考勤机</t>
  </si>
  <si>
    <t>F18</t>
  </si>
  <si>
    <t>040036</t>
  </si>
  <si>
    <t>硬盘录像机</t>
  </si>
  <si>
    <t>DS-7716NHK-K4</t>
  </si>
  <si>
    <t>2016-11-22</t>
  </si>
  <si>
    <t>040037</t>
  </si>
  <si>
    <t>监视器</t>
  </si>
  <si>
    <t>清华同方23吋</t>
  </si>
  <si>
    <t>040038</t>
  </si>
  <si>
    <t>监控专用硬盘</t>
  </si>
  <si>
    <t>3T希捷</t>
  </si>
  <si>
    <t>040039</t>
  </si>
  <si>
    <t>枪机</t>
  </si>
  <si>
    <t>4mmDS-2CD2THK35D-I3</t>
  </si>
  <si>
    <t>040040</t>
  </si>
  <si>
    <t>DS-2CD2THK35D-I3</t>
  </si>
  <si>
    <t>040041</t>
  </si>
  <si>
    <t>6mmDS-2CD2THK35D-I3</t>
  </si>
  <si>
    <t>040042</t>
  </si>
  <si>
    <t>12mmDS-2CD2THK35D-I3</t>
  </si>
  <si>
    <t>040043</t>
  </si>
  <si>
    <t>球机</t>
  </si>
  <si>
    <t>DS-2DE7320HKIW-A300万像素，吊顶安装高12米</t>
  </si>
  <si>
    <t>040044</t>
  </si>
  <si>
    <t>枪机电源适配器</t>
  </si>
  <si>
    <t>DC12V室内型</t>
  </si>
  <si>
    <t>040045</t>
  </si>
  <si>
    <t>DC12V室外型</t>
  </si>
  <si>
    <t>040046</t>
  </si>
  <si>
    <t>枪机支架</t>
  </si>
  <si>
    <t>DS-1292ZJ（金属）长臂</t>
  </si>
  <si>
    <t>040047</t>
  </si>
  <si>
    <t>抱箍式</t>
  </si>
  <si>
    <t>040048</t>
  </si>
  <si>
    <t>球机支架</t>
  </si>
  <si>
    <t>DS-1662ZJ吊顶式</t>
  </si>
  <si>
    <t>040049</t>
  </si>
  <si>
    <t>多用插座</t>
  </si>
  <si>
    <t>3*4公牛12孔</t>
  </si>
  <si>
    <t>34</t>
  </si>
  <si>
    <t>040050</t>
  </si>
  <si>
    <t>3*6公牛18孔</t>
  </si>
  <si>
    <t>35</t>
  </si>
  <si>
    <t>040051</t>
  </si>
  <si>
    <t>收发器</t>
  </si>
  <si>
    <t>单芯ST-SC100M</t>
  </si>
  <si>
    <t>36</t>
  </si>
  <si>
    <t>040052</t>
  </si>
  <si>
    <t>终端盒</t>
  </si>
  <si>
    <t>4口</t>
  </si>
  <si>
    <t>37</t>
  </si>
  <si>
    <t>040053</t>
  </si>
  <si>
    <t>8口几家式</t>
  </si>
  <si>
    <t>38</t>
  </si>
  <si>
    <t>040054</t>
  </si>
  <si>
    <t>网络墙柜</t>
  </si>
  <si>
    <t>6U</t>
  </si>
  <si>
    <t>闲置，1个盘亏</t>
  </si>
  <si>
    <t>39</t>
  </si>
  <si>
    <t>040055</t>
  </si>
  <si>
    <t>交换机</t>
  </si>
  <si>
    <t>4口TPLTNK</t>
  </si>
  <si>
    <t>40</t>
  </si>
  <si>
    <t>040056</t>
  </si>
  <si>
    <t>8口TPLINK</t>
  </si>
  <si>
    <t>41</t>
  </si>
  <si>
    <t>040057</t>
  </si>
  <si>
    <t>16口TPLINK</t>
  </si>
  <si>
    <t>42</t>
  </si>
  <si>
    <t>040058</t>
  </si>
  <si>
    <t>监控施工费</t>
  </si>
  <si>
    <t>项</t>
  </si>
  <si>
    <t>43</t>
  </si>
  <si>
    <t>040059</t>
  </si>
  <si>
    <t>柜式空调</t>
  </si>
  <si>
    <t>两匹，76LW/E1(76568L)A1-N1</t>
  </si>
  <si>
    <t>两匹</t>
  </si>
  <si>
    <t>44</t>
  </si>
  <si>
    <t>040060</t>
  </si>
  <si>
    <t>三匹,72LW/72591NhAa-3</t>
  </si>
  <si>
    <t>三匹</t>
  </si>
  <si>
    <t>45</t>
  </si>
  <si>
    <t>040062</t>
  </si>
  <si>
    <t>格力两匹,KFR-50LW(50568)FNCg-3</t>
  </si>
  <si>
    <t>格力两匹</t>
  </si>
  <si>
    <t>46</t>
  </si>
  <si>
    <t>040063</t>
  </si>
  <si>
    <t>格力空调</t>
  </si>
  <si>
    <t>3匹</t>
  </si>
  <si>
    <t>2016-12-05</t>
  </si>
  <si>
    <t>47</t>
  </si>
  <si>
    <t>040064</t>
  </si>
  <si>
    <t>2匹,KFR-50LW/50591NHAa-3</t>
  </si>
  <si>
    <t>2匹</t>
  </si>
  <si>
    <t>48</t>
  </si>
  <si>
    <t>050041</t>
  </si>
  <si>
    <t>铁皮文件柜</t>
  </si>
  <si>
    <t>加厚</t>
  </si>
  <si>
    <t>2016-12-08</t>
  </si>
  <si>
    <t>49</t>
  </si>
  <si>
    <t>050042</t>
  </si>
  <si>
    <t>班椅</t>
  </si>
  <si>
    <t>标准</t>
  </si>
  <si>
    <t>把</t>
  </si>
  <si>
    <t>销售部</t>
  </si>
  <si>
    <t>50</t>
  </si>
  <si>
    <t>050043</t>
  </si>
  <si>
    <t>51</t>
  </si>
  <si>
    <t>040066</t>
  </si>
  <si>
    <t>服务器</t>
  </si>
  <si>
    <t>戴尔</t>
  </si>
  <si>
    <t>52</t>
  </si>
  <si>
    <t>040067</t>
  </si>
  <si>
    <t>无线路由器</t>
  </si>
  <si>
    <t>450mTP-LINK</t>
  </si>
  <si>
    <t>53</t>
  </si>
  <si>
    <t>040068</t>
  </si>
  <si>
    <t>多WAN口有线路由器</t>
  </si>
  <si>
    <t>TL-R4239G多口TP-LINK</t>
  </si>
  <si>
    <t>54</t>
  </si>
  <si>
    <t>040069</t>
  </si>
  <si>
    <t>企业级千兆行为管理器</t>
  </si>
  <si>
    <t>ER5200G2华三</t>
  </si>
  <si>
    <t>55</t>
  </si>
  <si>
    <t>040070</t>
  </si>
  <si>
    <t>24口全千兆交换机</t>
  </si>
  <si>
    <t>TL-SG1024DTTO-LINK</t>
  </si>
  <si>
    <t>56</t>
  </si>
  <si>
    <t>040071</t>
  </si>
  <si>
    <t>16口全千兆交换机</t>
  </si>
  <si>
    <t>SG1016DTTP-LINK</t>
  </si>
  <si>
    <t>57</t>
  </si>
  <si>
    <t>040073</t>
  </si>
  <si>
    <t>UPS</t>
  </si>
  <si>
    <t>2500VA金武士</t>
  </si>
  <si>
    <t>58</t>
  </si>
  <si>
    <t>040074</t>
  </si>
  <si>
    <t>机柜</t>
  </si>
  <si>
    <t>1200mm*600mm*1000mm</t>
  </si>
  <si>
    <t>59</t>
  </si>
  <si>
    <t>040077</t>
  </si>
  <si>
    <t>笔记本电脑</t>
  </si>
  <si>
    <t>联想b51-80</t>
  </si>
  <si>
    <t>60</t>
  </si>
  <si>
    <t>040078</t>
  </si>
  <si>
    <t>微软surface pro4</t>
  </si>
  <si>
    <t>61</t>
  </si>
  <si>
    <t>040080</t>
  </si>
  <si>
    <t>激光打印机</t>
  </si>
  <si>
    <t>东芝，DP3004、DP3003</t>
  </si>
  <si>
    <t>东芝</t>
  </si>
  <si>
    <t>闲置，盘盈1个</t>
  </si>
  <si>
    <t>62</t>
  </si>
  <si>
    <t>040081</t>
  </si>
  <si>
    <t>2000VA金武士</t>
  </si>
  <si>
    <t>63</t>
  </si>
  <si>
    <t>040082</t>
  </si>
  <si>
    <t>电脑</t>
  </si>
  <si>
    <t>正版WIN7</t>
  </si>
  <si>
    <t>64</t>
  </si>
  <si>
    <t>040083</t>
  </si>
  <si>
    <t>传真机</t>
  </si>
  <si>
    <t>飞利浦</t>
  </si>
  <si>
    <t>65</t>
  </si>
  <si>
    <t>040084</t>
  </si>
  <si>
    <t>激光复合机-A3</t>
  </si>
  <si>
    <t>2802AM东芝</t>
  </si>
  <si>
    <t>66</t>
  </si>
  <si>
    <t>040085</t>
  </si>
  <si>
    <t>彩色激光打印机</t>
  </si>
  <si>
    <t>Laser Jet ProCP1025nm惠普</t>
  </si>
  <si>
    <t>67</t>
  </si>
  <si>
    <t>040086</t>
  </si>
  <si>
    <t>碎纸机</t>
  </si>
  <si>
    <t>33040得力</t>
  </si>
  <si>
    <t>68</t>
  </si>
  <si>
    <t>040087</t>
  </si>
  <si>
    <t>针式打印机</t>
  </si>
  <si>
    <t>lQ-730KII爱普生</t>
  </si>
  <si>
    <t>69</t>
  </si>
  <si>
    <t>040090</t>
  </si>
  <si>
    <t>办公电脑</t>
  </si>
  <si>
    <t>WIN7</t>
  </si>
  <si>
    <t>2016-12-14</t>
  </si>
  <si>
    <t>70</t>
  </si>
  <si>
    <t>050044</t>
  </si>
  <si>
    <t>屏风办公桌</t>
  </si>
  <si>
    <t>1200*600</t>
  </si>
  <si>
    <t>张</t>
  </si>
  <si>
    <t>71</t>
  </si>
  <si>
    <t>050045</t>
  </si>
  <si>
    <t>办公椅</t>
  </si>
  <si>
    <t>72</t>
  </si>
  <si>
    <t>050046</t>
  </si>
  <si>
    <t>73</t>
  </si>
  <si>
    <t>050047</t>
  </si>
  <si>
    <t>860+400*1850</t>
  </si>
  <si>
    <t>74</t>
  </si>
  <si>
    <t>050048</t>
  </si>
  <si>
    <t>860*400*1850</t>
  </si>
  <si>
    <t>75</t>
  </si>
  <si>
    <t>050049</t>
  </si>
  <si>
    <t>76</t>
  </si>
  <si>
    <t>050050</t>
  </si>
  <si>
    <t>860*400*185</t>
  </si>
  <si>
    <t>77</t>
  </si>
  <si>
    <t>050051</t>
  </si>
  <si>
    <t>四门更衣柜</t>
  </si>
  <si>
    <t>880*420*1900，木质</t>
  </si>
  <si>
    <t>880*420*1900</t>
  </si>
  <si>
    <t>78</t>
  </si>
  <si>
    <t>050052</t>
  </si>
  <si>
    <t>880*420*1900，铁皮</t>
  </si>
  <si>
    <t>79</t>
  </si>
  <si>
    <t>050053</t>
  </si>
  <si>
    <t>高低床</t>
  </si>
  <si>
    <t>2000*900*2000，铁床上下铺</t>
  </si>
  <si>
    <t>2000*900*2000</t>
  </si>
  <si>
    <t>80</t>
  </si>
  <si>
    <t>050054</t>
  </si>
  <si>
    <t>81</t>
  </si>
  <si>
    <t>050055</t>
  </si>
  <si>
    <t>82</t>
  </si>
  <si>
    <t>050056</t>
  </si>
  <si>
    <t>床垫</t>
  </si>
  <si>
    <t>1950*880*50</t>
  </si>
  <si>
    <t>83</t>
  </si>
  <si>
    <t>050057</t>
  </si>
  <si>
    <t>84</t>
  </si>
  <si>
    <t>050058</t>
  </si>
  <si>
    <t>85</t>
  </si>
  <si>
    <t>050060</t>
  </si>
  <si>
    <t>封卫生间窗</t>
  </si>
  <si>
    <t>现场制作</t>
  </si>
  <si>
    <t>86</t>
  </si>
  <si>
    <t>050061</t>
  </si>
  <si>
    <t>边台</t>
  </si>
  <si>
    <t>1800*750*800</t>
  </si>
  <si>
    <t>87</t>
  </si>
  <si>
    <t>050062</t>
  </si>
  <si>
    <t>3600*750*800</t>
  </si>
  <si>
    <t>88</t>
  </si>
  <si>
    <t>050063</t>
  </si>
  <si>
    <t>转角台</t>
  </si>
  <si>
    <t>1250*750*800</t>
  </si>
  <si>
    <t>89</t>
  </si>
  <si>
    <t>050064</t>
  </si>
  <si>
    <t>1200*750*800</t>
  </si>
  <si>
    <t>90</t>
  </si>
  <si>
    <t>050065</t>
  </si>
  <si>
    <t>1500*750*800</t>
  </si>
  <si>
    <t>91</t>
  </si>
  <si>
    <t>050067</t>
  </si>
  <si>
    <t>办公桌椅</t>
  </si>
  <si>
    <t>1桌+1椅</t>
  </si>
  <si>
    <t>2016-12-20</t>
  </si>
  <si>
    <t>92</t>
  </si>
  <si>
    <t>050068</t>
  </si>
  <si>
    <t>折叠椅</t>
  </si>
  <si>
    <t>正常尺寸</t>
  </si>
  <si>
    <t>闲置，盘亏2把</t>
  </si>
  <si>
    <t>93</t>
  </si>
  <si>
    <t>050069</t>
  </si>
  <si>
    <t>常规</t>
  </si>
  <si>
    <t>94</t>
  </si>
  <si>
    <t>050070</t>
  </si>
  <si>
    <t>监控室隔断</t>
  </si>
  <si>
    <t>202*375*210，玻璃+铝合金</t>
  </si>
  <si>
    <t>202*375*210</t>
  </si>
  <si>
    <t>95</t>
  </si>
  <si>
    <t>050071</t>
  </si>
  <si>
    <t>柜台式隔断</t>
  </si>
  <si>
    <t>244*42*105  140*42*105</t>
  </si>
  <si>
    <t>96</t>
  </si>
  <si>
    <t>050072</t>
  </si>
  <si>
    <t>仓库货架</t>
  </si>
  <si>
    <t>组装型，4层钢架，2m*2m*0.8m</t>
  </si>
  <si>
    <t>组装型</t>
  </si>
  <si>
    <t>2016-12-29</t>
  </si>
  <si>
    <t>97</t>
  </si>
  <si>
    <t>050073</t>
  </si>
  <si>
    <t>98</t>
  </si>
  <si>
    <t>040095</t>
  </si>
  <si>
    <t>墙暖</t>
  </si>
  <si>
    <t>500W</t>
  </si>
  <si>
    <t>2017-02-17</t>
  </si>
  <si>
    <t>99</t>
  </si>
  <si>
    <t>040096</t>
  </si>
  <si>
    <t>100</t>
  </si>
  <si>
    <t>040097</t>
  </si>
  <si>
    <t>电暖气</t>
  </si>
  <si>
    <t>NLT-2000W</t>
  </si>
  <si>
    <t>101</t>
  </si>
  <si>
    <t>040098</t>
  </si>
  <si>
    <t>理光2011打印机</t>
  </si>
  <si>
    <t>理光2011</t>
  </si>
  <si>
    <t>102</t>
  </si>
  <si>
    <t>040099</t>
  </si>
  <si>
    <t>打印机机柜</t>
  </si>
  <si>
    <t>103</t>
  </si>
  <si>
    <t>050084</t>
  </si>
  <si>
    <t>104</t>
  </si>
  <si>
    <t>050085</t>
  </si>
  <si>
    <t>茶水柜</t>
  </si>
  <si>
    <t>0.8*0.4*0.8，木</t>
  </si>
  <si>
    <t>2017-04-13</t>
  </si>
  <si>
    <t>闲置,2个盘盈</t>
  </si>
  <si>
    <t>105</t>
  </si>
  <si>
    <t>050086</t>
  </si>
  <si>
    <t>取暖茶几</t>
  </si>
  <si>
    <t>富炬  FJ-CG25FY</t>
  </si>
  <si>
    <t>106</t>
  </si>
  <si>
    <t>050087</t>
  </si>
  <si>
    <t>办公沙发</t>
  </si>
  <si>
    <t>1+1+3，皮面</t>
  </si>
  <si>
    <t>1+1+3</t>
  </si>
  <si>
    <t>107</t>
  </si>
  <si>
    <t>040100</t>
  </si>
  <si>
    <t>联想笔记本电脑</t>
  </si>
  <si>
    <t>B51-80</t>
  </si>
  <si>
    <t>2017-04-18</t>
  </si>
  <si>
    <t>108</t>
  </si>
  <si>
    <t>040101</t>
  </si>
  <si>
    <t>109</t>
  </si>
  <si>
    <t>040104</t>
  </si>
  <si>
    <t>监控设备</t>
  </si>
  <si>
    <t>摩托罗拉CDE108</t>
  </si>
  <si>
    <t>2017-06-12</t>
  </si>
  <si>
    <t>110</t>
  </si>
  <si>
    <t>040105</t>
  </si>
  <si>
    <t>111</t>
  </si>
  <si>
    <t>040106</t>
  </si>
  <si>
    <t>灭纹灯</t>
  </si>
  <si>
    <t>永鑫</t>
  </si>
  <si>
    <t>112</t>
  </si>
  <si>
    <t>040107</t>
  </si>
  <si>
    <t>113</t>
  </si>
  <si>
    <t>050089</t>
  </si>
  <si>
    <t>文件柜</t>
  </si>
  <si>
    <t>114</t>
  </si>
  <si>
    <t>040112</t>
  </si>
  <si>
    <t>华硕24吋</t>
  </si>
  <si>
    <t>2017-08-04</t>
  </si>
  <si>
    <t>115</t>
  </si>
  <si>
    <t>040113</t>
  </si>
  <si>
    <t>华硕32吋</t>
  </si>
  <si>
    <t>116</t>
  </si>
  <si>
    <t>040116</t>
  </si>
  <si>
    <t>全电子汽车衡</t>
  </si>
  <si>
    <t>3*12M*120吨</t>
  </si>
  <si>
    <t>2017-08-18</t>
  </si>
  <si>
    <t>117</t>
  </si>
  <si>
    <t>040125</t>
  </si>
  <si>
    <t>固定资产进项税转出</t>
  </si>
  <si>
    <t>2017-12-31</t>
  </si>
  <si>
    <t>118</t>
  </si>
  <si>
    <t>040126</t>
  </si>
  <si>
    <t>thinkpad S2</t>
  </si>
  <si>
    <t>2019-01-04</t>
  </si>
  <si>
    <t>119</t>
  </si>
  <si>
    <t>040127</t>
  </si>
  <si>
    <t>华为笔记本</t>
  </si>
  <si>
    <t>Mate Book 13 8GB 512GB</t>
  </si>
  <si>
    <t>2019-11-01</t>
  </si>
  <si>
    <t>120</t>
  </si>
  <si>
    <t>040128</t>
  </si>
  <si>
    <t>惠普台式电脑1套</t>
  </si>
  <si>
    <t>2020-01-05</t>
  </si>
  <si>
    <t>121</t>
  </si>
  <si>
    <t>040129</t>
  </si>
  <si>
    <t>惠普打印机</t>
  </si>
  <si>
    <t>惠普Cp1025nw</t>
  </si>
  <si>
    <t>惠普</t>
  </si>
  <si>
    <t>2020-02-26</t>
  </si>
  <si>
    <t>122</t>
  </si>
  <si>
    <t>040130</t>
  </si>
  <si>
    <t>联想天逸510S英特尔酷睿十代i3台式机主机</t>
  </si>
  <si>
    <t>i3-101008G 1T wifi win10</t>
  </si>
  <si>
    <t>2021-08-01</t>
  </si>
  <si>
    <t>123</t>
  </si>
  <si>
    <t>050099</t>
  </si>
  <si>
    <t>PC专业工作台</t>
  </si>
  <si>
    <t>124</t>
  </si>
  <si>
    <t>050100</t>
  </si>
  <si>
    <t>125</t>
  </si>
  <si>
    <t>餐桌</t>
  </si>
  <si>
    <t>1.2m*0.6m  复合板</t>
  </si>
  <si>
    <t>盘盈，闲置，放于厨房1、2楼</t>
  </si>
  <si>
    <t>126</t>
  </si>
  <si>
    <t>皮面</t>
  </si>
  <si>
    <t>盘盈，闲置</t>
  </si>
  <si>
    <t>127</t>
  </si>
  <si>
    <t>铁皮柜</t>
  </si>
  <si>
    <t>0.8m*0.4m*0.4m</t>
  </si>
  <si>
    <t>128</t>
  </si>
  <si>
    <t>木桌</t>
  </si>
  <si>
    <t>1m*1.5m</t>
  </si>
  <si>
    <t>盘盈，闲置，放于厨房2楼</t>
  </si>
  <si>
    <t>129</t>
  </si>
  <si>
    <t>电风扇</t>
  </si>
  <si>
    <t>FS1-40   B2Y</t>
  </si>
  <si>
    <t>130</t>
  </si>
  <si>
    <t>电脑书桌</t>
  </si>
  <si>
    <t>1.2m*0.8m</t>
  </si>
  <si>
    <t>131</t>
  </si>
  <si>
    <t>蒸煮桶</t>
  </si>
  <si>
    <t>SYZ-300  30L</t>
  </si>
  <si>
    <t>132</t>
  </si>
  <si>
    <t>打印机</t>
  </si>
  <si>
    <t>KONICA pagepro1500w</t>
  </si>
  <si>
    <t>盘盈，闲置，放于115房间</t>
  </si>
  <si>
    <t>133</t>
  </si>
  <si>
    <t>饮水机</t>
  </si>
  <si>
    <t>美的，MYD801S-X</t>
  </si>
  <si>
    <t>134</t>
  </si>
  <si>
    <t>沙发</t>
  </si>
  <si>
    <t>3人</t>
  </si>
  <si>
    <t>135</t>
  </si>
  <si>
    <t>136</t>
  </si>
  <si>
    <t>KONICA pagepro1580MF</t>
  </si>
  <si>
    <t>137</t>
  </si>
  <si>
    <t>138</t>
  </si>
  <si>
    <t>电动装订机</t>
  </si>
  <si>
    <t>HC-180    7.5kg、100mm</t>
  </si>
  <si>
    <t>139</t>
  </si>
  <si>
    <t>艾美特 FS4066T2-5</t>
  </si>
  <si>
    <t>140</t>
  </si>
  <si>
    <t>组装电脑</t>
  </si>
  <si>
    <t>盘盈，闲置，放于112、113、114、115房间</t>
  </si>
  <si>
    <t>141</t>
  </si>
  <si>
    <t>3+1+1，皮</t>
  </si>
  <si>
    <t>盘盈，闲置，放于114房间</t>
  </si>
  <si>
    <t>142</t>
  </si>
  <si>
    <t>保险柜</t>
  </si>
  <si>
    <t>得力，BGX-M/D-53  3644</t>
  </si>
  <si>
    <t>143</t>
  </si>
  <si>
    <t>网面等</t>
  </si>
  <si>
    <t>144</t>
  </si>
  <si>
    <t>办公桌</t>
  </si>
  <si>
    <t>145</t>
  </si>
  <si>
    <t>减：电子设备减值准备</t>
  </si>
  <si>
    <t/>
  </si>
  <si>
    <t>无形资产评估明细表</t>
  </si>
  <si>
    <t>类别</t>
  </si>
  <si>
    <t>注册号</t>
  </si>
  <si>
    <t>商标</t>
  </si>
  <si>
    <t>申请日期</t>
  </si>
  <si>
    <t>专用权期限</t>
  </si>
  <si>
    <t>商标类型</t>
  </si>
  <si>
    <t>评估价值</t>
  </si>
  <si>
    <t>29702112</t>
  </si>
  <si>
    <t>2018-3-20</t>
  </si>
  <si>
    <t>2019年1月28日至2029年1月27日</t>
  </si>
  <si>
    <t>一般</t>
  </si>
  <si>
    <t>注册商标</t>
  </si>
  <si>
    <t>23832709</t>
  </si>
  <si>
    <t>2017-4-27</t>
  </si>
  <si>
    <t>2018年4月21日至2028年4月20日</t>
  </si>
  <si>
    <t>注册商标撤销/无效宣告申请审查中，经与委托人沟通，本次按商标有效状态确认评估。</t>
  </si>
  <si>
    <t>23832620</t>
  </si>
  <si>
    <t>2018年9月21日至2028年9月20日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</si>
</sst>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000000"/>
    <numFmt numFmtId="178" formatCode="0.00_ "/>
    <numFmt numFmtId="179" formatCode="yyyy&quot;年&quot;m&quot;月&quot;;@"/>
    <numFmt numFmtId="180" formatCode="0.00_);[Red]\(0.00\)"/>
    <numFmt numFmtId="181" formatCode="#,##0.00_);[Red]\(#,##0.00\)"/>
  </numFmts>
  <fonts count="3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微软雅黑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10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43" fontId="3" fillId="0" borderId="4" xfId="0" applyNumberFormat="1" applyFont="1" applyFill="1" applyBorder="1" applyAlignment="1">
      <alignment horizontal="left" vertical="center"/>
    </xf>
    <xf numFmtId="9" fontId="3" fillId="0" borderId="4" xfId="3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right" vertical="center"/>
    </xf>
    <xf numFmtId="43" fontId="3" fillId="0" borderId="6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right" vertical="center"/>
    </xf>
    <xf numFmtId="43" fontId="3" fillId="0" borderId="7" xfId="0" applyNumberFormat="1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9" fontId="1" fillId="0" borderId="0" xfId="3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1" fontId="3" fillId="0" borderId="3" xfId="0" applyNumberFormat="1" applyFont="1" applyFill="1" applyBorder="1" applyAlignment="1">
      <alignment horizontal="center" vertical="center"/>
    </xf>
    <xf numFmtId="9" fontId="2" fillId="0" borderId="0" xfId="3" applyFont="1" applyFill="1" applyAlignment="1">
      <alignment horizontal="center" vertical="center"/>
    </xf>
    <xf numFmtId="9" fontId="3" fillId="0" borderId="0" xfId="3" applyFont="1" applyFill="1" applyAlignment="1">
      <alignment horizontal="center" vertical="center"/>
    </xf>
    <xf numFmtId="9" fontId="4" fillId="0" borderId="3" xfId="3" applyFont="1" applyFill="1" applyBorder="1" applyAlignment="1">
      <alignment horizontal="center" vertical="center" wrapText="1"/>
    </xf>
    <xf numFmtId="9" fontId="3" fillId="0" borderId="3" xfId="3" applyFont="1" applyFill="1" applyBorder="1" applyAlignment="1">
      <alignment horizontal="center" vertical="center"/>
    </xf>
    <xf numFmtId="9" fontId="4" fillId="0" borderId="1" xfId="3" applyFont="1" applyFill="1" applyBorder="1" applyAlignment="1">
      <alignment horizontal="center" vertical="center" wrapText="1"/>
    </xf>
    <xf numFmtId="9" fontId="4" fillId="0" borderId="2" xfId="3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9" fontId="3" fillId="0" borderId="0" xfId="3" applyFont="1" applyFill="1" applyBorder="1" applyAlignment="1">
      <alignment horizontal="center" vertical="center"/>
    </xf>
    <xf numFmtId="9" fontId="5" fillId="0" borderId="0" xfId="3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right" vertical="center"/>
    </xf>
    <xf numFmtId="10" fontId="3" fillId="0" borderId="4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vertical="center" wrapText="1"/>
    </xf>
    <xf numFmtId="49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43" fontId="3" fillId="0" borderId="3" xfId="0" applyNumberFormat="1" applyFont="1" applyFill="1" applyBorder="1" applyAlignment="1">
      <alignment horizontal="right" vertical="center"/>
    </xf>
    <xf numFmtId="178" fontId="3" fillId="0" borderId="3" xfId="0" applyNumberFormat="1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right" vertical="center"/>
    </xf>
    <xf numFmtId="2" fontId="3" fillId="0" borderId="3" xfId="0" applyNumberFormat="1" applyFont="1" applyFill="1" applyBorder="1" applyAlignment="1">
      <alignment horizontal="right" vertical="center"/>
    </xf>
    <xf numFmtId="176" fontId="3" fillId="0" borderId="3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right" vertical="center"/>
    </xf>
    <xf numFmtId="9" fontId="3" fillId="0" borderId="3" xfId="3" applyNumberFormat="1" applyFont="1" applyFill="1" applyBorder="1" applyAlignment="1">
      <alignment horizontal="right" vertical="center"/>
    </xf>
    <xf numFmtId="49" fontId="8" fillId="0" borderId="0" xfId="0" applyNumberFormat="1" applyFont="1" applyFill="1" applyAlignment="1">
      <alignment horizontal="center" vertical="center"/>
    </xf>
    <xf numFmtId="9" fontId="3" fillId="0" borderId="3" xfId="3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180" fontId="7" fillId="0" borderId="0" xfId="0" applyNumberFormat="1" applyFont="1" applyFill="1" applyBorder="1" applyAlignment="1">
      <alignment horizontal="center" vertical="center"/>
    </xf>
    <xf numFmtId="180" fontId="7" fillId="0" borderId="0" xfId="0" applyNumberFormat="1" applyFont="1" applyFill="1" applyBorder="1" applyAlignment="1">
      <alignment vertical="center"/>
    </xf>
    <xf numFmtId="180" fontId="3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/>
    </xf>
    <xf numFmtId="181" fontId="14" fillId="0" borderId="3" xfId="49" applyNumberFormat="1" applyFont="1" applyFill="1" applyBorder="1" applyAlignment="1">
      <alignment vertical="center" wrapText="1"/>
    </xf>
    <xf numFmtId="181" fontId="15" fillId="0" borderId="3" xfId="49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31750</xdr:colOff>
      <xdr:row>5</xdr:row>
      <xdr:rowOff>31750</xdr:rowOff>
    </xdr:from>
    <xdr:to>
      <xdr:col>3</xdr:col>
      <xdr:colOff>986155</xdr:colOff>
      <xdr:row>5</xdr:row>
      <xdr:rowOff>1028700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93900" y="1860550"/>
          <a:ext cx="954405" cy="996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25400</xdr:colOff>
      <xdr:row>6</xdr:row>
      <xdr:rowOff>88900</xdr:rowOff>
    </xdr:from>
    <xdr:to>
      <xdr:col>3</xdr:col>
      <xdr:colOff>1007110</xdr:colOff>
      <xdr:row>6</xdr:row>
      <xdr:rowOff>990600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87550" y="2959100"/>
          <a:ext cx="981710" cy="901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63500</xdr:colOff>
      <xdr:row>7</xdr:row>
      <xdr:rowOff>114300</xdr:rowOff>
    </xdr:from>
    <xdr:to>
      <xdr:col>3</xdr:col>
      <xdr:colOff>977900</xdr:colOff>
      <xdr:row>7</xdr:row>
      <xdr:rowOff>1028700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025650" y="4025900"/>
          <a:ext cx="914400" cy="914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D7" sqref="D7:D13"/>
    </sheetView>
  </sheetViews>
  <sheetFormatPr defaultColWidth="8.7" defaultRowHeight="14" outlineLevelCol="7"/>
  <cols>
    <col min="1" max="1" width="14.2727272727273" style="80" customWidth="1"/>
    <col min="2" max="2" width="38.6363636363636" style="80" customWidth="1"/>
    <col min="3" max="3" width="22.9090909090909" style="80" hidden="1" customWidth="1"/>
    <col min="4" max="4" width="38.2727272727273" style="80" customWidth="1"/>
    <col min="5" max="5" width="34.0909090909091" style="80" customWidth="1"/>
    <col min="6" max="6" width="23.3636363636364" style="80" hidden="1" customWidth="1"/>
    <col min="7" max="7" width="21.2727272727273" style="80" hidden="1" customWidth="1"/>
    <col min="8" max="16384" width="8.7" style="80"/>
  </cols>
  <sheetData>
    <row r="1" s="80" customFormat="1" ht="21" customHeight="1" spans="1:8">
      <c r="A1" s="82" t="s">
        <v>0</v>
      </c>
      <c r="B1" s="82"/>
      <c r="C1" s="82"/>
      <c r="D1" s="82"/>
      <c r="E1" s="82"/>
      <c r="F1" s="82"/>
      <c r="G1" s="82"/>
      <c r="H1" s="83"/>
    </row>
    <row r="2" s="80" customFormat="1" ht="19.5" customHeight="1" spans="1:8">
      <c r="A2" s="84" t="s">
        <v>1</v>
      </c>
      <c r="B2" s="84"/>
      <c r="C2" s="84"/>
      <c r="D2" s="84"/>
      <c r="E2" s="84"/>
      <c r="F2" s="84"/>
      <c r="G2" s="84"/>
      <c r="H2" s="85"/>
    </row>
    <row r="3" s="80" customFormat="1" ht="19.5" customHeight="1" spans="1:7">
      <c r="A3" s="85" t="str">
        <f>存货—半成品评估明细表!A3</f>
        <v>产权持有人：贵州产投高科新型建筑建材科技有限责任公司</v>
      </c>
      <c r="B3" s="86"/>
      <c r="E3" s="87" t="s">
        <v>2</v>
      </c>
      <c r="G3" s="88"/>
    </row>
    <row r="4" s="80" customFormat="1" ht="20.5" customHeight="1" spans="1:7">
      <c r="A4" s="89" t="s">
        <v>3</v>
      </c>
      <c r="B4" s="89"/>
      <c r="C4" s="89" t="s">
        <v>4</v>
      </c>
      <c r="D4" s="90" t="s">
        <v>5</v>
      </c>
      <c r="E4" s="90" t="s">
        <v>6</v>
      </c>
      <c r="F4" s="89" t="s">
        <v>7</v>
      </c>
      <c r="G4" s="89" t="s">
        <v>8</v>
      </c>
    </row>
    <row r="5" s="80" customFormat="1" ht="20.5" customHeight="1" spans="1:7">
      <c r="A5" s="89"/>
      <c r="B5" s="89"/>
      <c r="C5" s="89" t="s">
        <v>9</v>
      </c>
      <c r="D5" s="91"/>
      <c r="E5" s="91"/>
      <c r="F5" s="89" t="s">
        <v>10</v>
      </c>
      <c r="G5" s="89" t="s">
        <v>11</v>
      </c>
    </row>
    <row r="6" s="80" customFormat="1" ht="20.5" hidden="1" customHeight="1" spans="1:7">
      <c r="A6" s="89">
        <v>1</v>
      </c>
      <c r="B6" s="92" t="s">
        <v>12</v>
      </c>
      <c r="C6" s="92"/>
      <c r="D6" s="92"/>
      <c r="E6" s="92"/>
      <c r="F6" s="92"/>
      <c r="G6" s="92"/>
    </row>
    <row r="7" s="80" customFormat="1" ht="35" customHeight="1" spans="1:7">
      <c r="A7" s="93" t="s">
        <v>13</v>
      </c>
      <c r="B7" s="94" t="s">
        <v>12</v>
      </c>
      <c r="C7" s="95">
        <f>C8+C9</f>
        <v>6106.752</v>
      </c>
      <c r="D7" s="95">
        <f>D8+D9</f>
        <v>19.999</v>
      </c>
      <c r="E7" s="96"/>
      <c r="F7" s="96">
        <f>D7-C7</f>
        <v>-6086.753</v>
      </c>
      <c r="G7" s="96">
        <f>F7/C7*100</f>
        <v>-99.6725100347943</v>
      </c>
    </row>
    <row r="8" s="80" customFormat="1" ht="35" customHeight="1" spans="1:7">
      <c r="A8" s="89">
        <v>1</v>
      </c>
      <c r="B8" s="92" t="s">
        <v>14</v>
      </c>
      <c r="C8" s="96">
        <f>存货—半成品评估明细表!H9</f>
        <v>6106.752</v>
      </c>
      <c r="D8" s="96">
        <f>存货—半成品评估明细表!J9/10000</f>
        <v>0.367</v>
      </c>
      <c r="E8" s="96"/>
      <c r="F8" s="96">
        <f t="shared" ref="F8:F11" si="0">F7</f>
        <v>-6086.753</v>
      </c>
      <c r="G8" s="96">
        <f t="shared" ref="G8:G11" si="1">G7</f>
        <v>-99.6725100347943</v>
      </c>
    </row>
    <row r="9" s="80" customFormat="1" ht="35" customHeight="1" spans="1:7">
      <c r="A9" s="89">
        <v>2</v>
      </c>
      <c r="B9" s="92" t="s">
        <v>15</v>
      </c>
      <c r="C9" s="96">
        <f>存货—产成品评估明细表!G39</f>
        <v>0</v>
      </c>
      <c r="D9" s="96">
        <f>存货—产成品评估明细表!J39/10000</f>
        <v>19.632</v>
      </c>
      <c r="E9" s="96"/>
      <c r="F9" s="96">
        <f t="shared" si="0"/>
        <v>-6086.753</v>
      </c>
      <c r="G9" s="96">
        <f t="shared" si="1"/>
        <v>-99.6725100347943</v>
      </c>
    </row>
    <row r="10" s="80" customFormat="1" ht="35" customHeight="1" spans="1:7">
      <c r="A10" s="93" t="s">
        <v>16</v>
      </c>
      <c r="B10" s="94" t="s">
        <v>17</v>
      </c>
      <c r="C10" s="95">
        <f>C11</f>
        <v>2768983.96</v>
      </c>
      <c r="D10" s="95">
        <f>D11+D12</f>
        <v>136.5662</v>
      </c>
      <c r="E10" s="96"/>
      <c r="F10" s="96">
        <f t="shared" si="0"/>
        <v>-6086.753</v>
      </c>
      <c r="G10" s="96">
        <f t="shared" si="1"/>
        <v>-99.6725100347943</v>
      </c>
    </row>
    <row r="11" s="80" customFormat="1" ht="35" customHeight="1" spans="1:7">
      <c r="A11" s="89">
        <v>1</v>
      </c>
      <c r="B11" s="92" t="s">
        <v>18</v>
      </c>
      <c r="C11" s="96">
        <f>'固定资产-机器设备评估明细表'!L27+'固定资产-电子设备评估明细表'!N153</f>
        <v>2768983.96</v>
      </c>
      <c r="D11" s="96">
        <f>'固定资产-机器设备评估明细表'!R27/10000+'固定资产-电子设备评估明细表'!S153/10000</f>
        <v>136.3062</v>
      </c>
      <c r="E11" s="96"/>
      <c r="F11" s="96">
        <f t="shared" si="0"/>
        <v>-6086.753</v>
      </c>
      <c r="G11" s="96">
        <f t="shared" si="1"/>
        <v>-99.6725100347943</v>
      </c>
    </row>
    <row r="12" s="80" customFormat="1" ht="35" customHeight="1" spans="1:7">
      <c r="A12" s="89">
        <v>2</v>
      </c>
      <c r="B12" s="92" t="s">
        <v>19</v>
      </c>
      <c r="C12" s="96"/>
      <c r="D12" s="96">
        <f>无形资产!N9/10000</f>
        <v>0.26</v>
      </c>
      <c r="E12" s="96"/>
      <c r="F12" s="96"/>
      <c r="G12" s="96"/>
    </row>
    <row r="13" s="81" customFormat="1" ht="35" customHeight="1" spans="1:7">
      <c r="A13" s="93" t="s">
        <v>20</v>
      </c>
      <c r="B13" s="94" t="s">
        <v>21</v>
      </c>
      <c r="C13" s="95">
        <f>C7+C10</f>
        <v>2775090.712</v>
      </c>
      <c r="D13" s="95">
        <f>D10+D7</f>
        <v>156.5652</v>
      </c>
      <c r="E13" s="95"/>
      <c r="F13" s="95">
        <f>D13-C13</f>
        <v>-2774934.1468</v>
      </c>
      <c r="G13" s="95">
        <f>F13/C13*100</f>
        <v>-99.9943581952358</v>
      </c>
    </row>
    <row r="14" s="80" customFormat="1" spans="1:5">
      <c r="A14" s="97" t="s">
        <v>22</v>
      </c>
      <c r="B14" s="98"/>
      <c r="C14" s="98"/>
      <c r="D14" s="99" t="str">
        <f>存货—半成品评估明细表!I10</f>
        <v>评估人员：康永军、张力、张黎、高攀、吴培</v>
      </c>
      <c r="E14" s="99"/>
    </row>
  </sheetData>
  <mergeCells count="6">
    <mergeCell ref="A1:G1"/>
    <mergeCell ref="A2:G2"/>
    <mergeCell ref="D14:E14"/>
    <mergeCell ref="D4:D5"/>
    <mergeCell ref="E4:E5"/>
    <mergeCell ref="A4:B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workbookViewId="0">
      <selection activeCell="I6" sqref="I6"/>
    </sheetView>
  </sheetViews>
  <sheetFormatPr defaultColWidth="14" defaultRowHeight="34" customHeight="1"/>
  <cols>
    <col min="1" max="1" width="5" style="1" customWidth="1"/>
    <col min="2" max="2" width="8" style="3" customWidth="1"/>
    <col min="3" max="3" width="15.6363636363636" style="2" customWidth="1"/>
    <col min="4" max="4" width="12" style="2" customWidth="1"/>
    <col min="5" max="5" width="13.6363636363636" style="1" customWidth="1"/>
    <col min="6" max="6" width="10.9090909090909" style="3" customWidth="1"/>
    <col min="7" max="7" width="10.0909090909091" style="1" hidden="1" customWidth="1"/>
    <col min="8" max="10" width="14.1818181818182" style="1" customWidth="1"/>
    <col min="11" max="12" width="11.7272727272727" style="3" hidden="1" customWidth="1"/>
    <col min="13" max="13" width="23.1818181818182" style="3" customWidth="1"/>
    <col min="14" max="16" width="12.7454545454545" style="1" customWidth="1"/>
    <col min="17" max="16384" width="14" style="1"/>
  </cols>
  <sheetData>
    <row r="1" s="1" customFormat="1" customHeight="1" spans="1:15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  <c r="O1" s="6"/>
    </row>
    <row r="2" s="1" customFormat="1" ht="18" customHeight="1" spans="1:15">
      <c r="A2" s="5"/>
      <c r="B2" s="5"/>
      <c r="C2" s="5"/>
      <c r="D2" s="5"/>
      <c r="E2" s="5"/>
      <c r="F2" s="5"/>
      <c r="G2" s="78"/>
      <c r="H2" s="65" t="s">
        <v>1</v>
      </c>
      <c r="I2" s="5"/>
      <c r="J2" s="5"/>
      <c r="K2" s="5"/>
      <c r="L2" s="5"/>
      <c r="M2" s="5"/>
      <c r="N2" s="6"/>
      <c r="O2" s="6"/>
    </row>
    <row r="3" s="1" customFormat="1" ht="18" customHeight="1" spans="1:15">
      <c r="A3" s="6" t="s">
        <v>24</v>
      </c>
      <c r="B3" s="66"/>
      <c r="C3" s="2"/>
      <c r="E3" s="6"/>
      <c r="F3" s="7"/>
      <c r="G3" s="6"/>
      <c r="H3" s="6"/>
      <c r="I3" s="6"/>
      <c r="J3" s="6"/>
      <c r="K3" s="7"/>
      <c r="L3" s="7"/>
      <c r="M3" s="7" t="s">
        <v>25</v>
      </c>
      <c r="N3" s="6"/>
      <c r="O3" s="6"/>
    </row>
    <row r="4" s="1" customFormat="1" customHeight="1" spans="1:15">
      <c r="A4" s="67" t="s">
        <v>26</v>
      </c>
      <c r="B4" s="67" t="s">
        <v>27</v>
      </c>
      <c r="C4" s="67" t="s">
        <v>28</v>
      </c>
      <c r="D4" s="26" t="s">
        <v>29</v>
      </c>
      <c r="E4" s="67" t="s">
        <v>30</v>
      </c>
      <c r="F4" s="67" t="s">
        <v>31</v>
      </c>
      <c r="G4" s="26" t="s">
        <v>32</v>
      </c>
      <c r="H4" s="26" t="s">
        <v>4</v>
      </c>
      <c r="I4" s="26" t="s">
        <v>33</v>
      </c>
      <c r="J4" s="26" t="s">
        <v>5</v>
      </c>
      <c r="K4" s="26" t="s">
        <v>7</v>
      </c>
      <c r="L4" s="26" t="s">
        <v>34</v>
      </c>
      <c r="M4" s="26" t="s">
        <v>6</v>
      </c>
      <c r="N4" s="6"/>
      <c r="O4" s="6"/>
    </row>
    <row r="5" s="1" customFormat="1" customHeight="1" spans="1:15">
      <c r="A5" s="13" t="s">
        <v>35</v>
      </c>
      <c r="B5" s="13" t="s">
        <v>36</v>
      </c>
      <c r="C5" s="15" t="s">
        <v>37</v>
      </c>
      <c r="D5" s="68">
        <f>28*3+2+10+11</f>
        <v>107</v>
      </c>
      <c r="E5" s="43" t="s">
        <v>38</v>
      </c>
      <c r="F5" s="13" t="s">
        <v>39</v>
      </c>
      <c r="G5" s="27"/>
      <c r="H5" s="76">
        <v>5546.88</v>
      </c>
      <c r="I5" s="77">
        <v>0.6</v>
      </c>
      <c r="J5" s="76">
        <f>ROUND(H5*I5,-1)</f>
        <v>3330</v>
      </c>
      <c r="K5" s="74">
        <f t="shared" ref="K5:K9" si="0">H5-G5</f>
        <v>5546.88</v>
      </c>
      <c r="L5" s="47" t="e">
        <f t="shared" ref="L5:L9" si="1">K5/G5</f>
        <v>#DIV/0!</v>
      </c>
      <c r="M5" s="39" t="s">
        <v>40</v>
      </c>
      <c r="N5" s="6"/>
      <c r="O5" s="6"/>
    </row>
    <row r="6" s="1" customFormat="1" customHeight="1" spans="1:15">
      <c r="A6" s="13" t="s">
        <v>41</v>
      </c>
      <c r="B6" s="13" t="s">
        <v>36</v>
      </c>
      <c r="C6" s="15" t="s">
        <v>42</v>
      </c>
      <c r="D6" s="71">
        <f>5+3+2+2</f>
        <v>12</v>
      </c>
      <c r="E6" s="43" t="s">
        <v>38</v>
      </c>
      <c r="F6" s="13" t="s">
        <v>39</v>
      </c>
      <c r="G6" s="27"/>
      <c r="H6" s="76">
        <v>559.872</v>
      </c>
      <c r="I6" s="77">
        <v>0.6</v>
      </c>
      <c r="J6" s="76">
        <f>ROUND(H6*I6,-1)</f>
        <v>340</v>
      </c>
      <c r="K6" s="74">
        <f t="shared" si="0"/>
        <v>559.872</v>
      </c>
      <c r="L6" s="47" t="e">
        <f t="shared" si="1"/>
        <v>#DIV/0!</v>
      </c>
      <c r="M6" s="39" t="s">
        <v>40</v>
      </c>
      <c r="N6" s="6"/>
      <c r="O6" s="6"/>
    </row>
    <row r="7" s="1" customFormat="1" customHeight="1" spans="1:15">
      <c r="A7" s="13"/>
      <c r="B7" s="13"/>
      <c r="C7" s="14"/>
      <c r="D7" s="14"/>
      <c r="E7" s="72"/>
      <c r="F7" s="13"/>
      <c r="G7" s="27"/>
      <c r="H7" s="73"/>
      <c r="I7" s="79"/>
      <c r="J7" s="73"/>
      <c r="K7" s="43"/>
      <c r="L7" s="43"/>
      <c r="M7" s="28"/>
      <c r="N7" s="6"/>
      <c r="O7" s="6"/>
    </row>
    <row r="8" s="1" customFormat="1" customHeight="1" spans="1:15">
      <c r="A8" s="13"/>
      <c r="B8" s="13"/>
      <c r="C8" s="14"/>
      <c r="D8" s="14"/>
      <c r="E8" s="72"/>
      <c r="F8" s="13"/>
      <c r="G8" s="27"/>
      <c r="H8" s="73"/>
      <c r="I8" s="73"/>
      <c r="J8" s="73"/>
      <c r="K8" s="43"/>
      <c r="L8" s="43"/>
      <c r="M8" s="28"/>
      <c r="N8" s="6"/>
      <c r="O8" s="6"/>
    </row>
    <row r="9" s="1" customFormat="1" customHeight="1" spans="1:15">
      <c r="A9" s="17" t="s">
        <v>43</v>
      </c>
      <c r="B9" s="55"/>
      <c r="C9" s="18"/>
      <c r="D9" s="74">
        <f>SUM(D5:D8)</f>
        <v>119</v>
      </c>
      <c r="E9" s="75"/>
      <c r="F9" s="56"/>
      <c r="G9" s="74"/>
      <c r="H9" s="76">
        <f t="shared" ref="G9:K9" si="2">SUM(H5:H8)</f>
        <v>6106.752</v>
      </c>
      <c r="I9" s="74"/>
      <c r="J9" s="76">
        <f t="shared" si="2"/>
        <v>3670</v>
      </c>
      <c r="K9" s="74">
        <f t="shared" si="2"/>
        <v>6106.752</v>
      </c>
      <c r="L9" s="47" t="e">
        <f t="shared" si="1"/>
        <v>#DIV/0!</v>
      </c>
      <c r="M9" s="28"/>
      <c r="N9" s="6"/>
      <c r="O9" s="6"/>
    </row>
    <row r="10" s="1" customFormat="1" customHeight="1" spans="1:15">
      <c r="A10" s="6" t="s">
        <v>44</v>
      </c>
      <c r="B10" s="7"/>
      <c r="C10" s="19"/>
      <c r="D10" s="19"/>
      <c r="E10" s="6"/>
      <c r="F10" s="7"/>
      <c r="G10" s="6"/>
      <c r="H10" s="6"/>
      <c r="I10" s="6" t="s">
        <v>45</v>
      </c>
      <c r="J10" s="6"/>
      <c r="K10" s="7"/>
      <c r="L10" s="7"/>
      <c r="M10" s="7"/>
      <c r="N10" s="6"/>
      <c r="O10" s="6"/>
    </row>
    <row r="11" s="1" customFormat="1" customHeight="1" spans="1:15">
      <c r="A11" s="6" t="s">
        <v>46</v>
      </c>
      <c r="B11" s="21"/>
      <c r="C11" s="20"/>
      <c r="D11" s="20"/>
      <c r="E11" s="22"/>
      <c r="F11" s="21"/>
      <c r="G11" s="6"/>
      <c r="H11" s="6"/>
      <c r="I11" s="6"/>
      <c r="J11" s="6"/>
      <c r="K11" s="7"/>
      <c r="L11" s="7"/>
      <c r="M11" s="7"/>
      <c r="N11" s="6"/>
      <c r="O11" s="6"/>
    </row>
    <row r="12" s="1" customFormat="1" customHeight="1" spans="1:15">
      <c r="A12" s="6"/>
      <c r="B12" s="7"/>
      <c r="C12" s="19"/>
      <c r="D12" s="19"/>
      <c r="E12" s="6"/>
      <c r="F12" s="7"/>
      <c r="G12" s="6"/>
      <c r="H12" s="6"/>
      <c r="I12" s="6"/>
      <c r="J12" s="6"/>
      <c r="K12" s="7"/>
      <c r="L12" s="7"/>
      <c r="M12" s="7"/>
      <c r="N12" s="6"/>
      <c r="O12" s="6"/>
    </row>
    <row r="13" s="1" customFormat="1" customHeight="1" spans="1:15">
      <c r="A13" s="6"/>
      <c r="B13" s="7"/>
      <c r="C13" s="19"/>
      <c r="D13" s="19"/>
      <c r="E13" s="6"/>
      <c r="F13" s="7"/>
      <c r="G13" s="6"/>
      <c r="H13" s="6"/>
      <c r="I13" s="6"/>
      <c r="J13" s="6"/>
      <c r="K13" s="7"/>
      <c r="L13" s="7"/>
      <c r="M13" s="7"/>
      <c r="N13" s="6"/>
      <c r="O13" s="6"/>
    </row>
    <row r="14" s="1" customFormat="1" customHeight="1" spans="1:15">
      <c r="A14" s="6"/>
      <c r="B14" s="7"/>
      <c r="C14" s="19"/>
      <c r="D14" s="19"/>
      <c r="E14" s="6"/>
      <c r="F14" s="7"/>
      <c r="G14" s="6"/>
      <c r="H14" s="6"/>
      <c r="I14" s="6"/>
      <c r="J14" s="6"/>
      <c r="K14" s="7"/>
      <c r="L14" s="7"/>
      <c r="M14" s="7"/>
      <c r="N14" s="6"/>
      <c r="O14" s="6"/>
    </row>
    <row r="15" s="1" customFormat="1" customHeight="1" spans="1:15">
      <c r="A15" s="6"/>
      <c r="B15" s="7"/>
      <c r="C15" s="19"/>
      <c r="D15" s="19"/>
      <c r="E15" s="6"/>
      <c r="F15" s="7"/>
      <c r="G15" s="6"/>
      <c r="H15" s="6"/>
      <c r="I15" s="6"/>
      <c r="J15" s="6"/>
      <c r="K15" s="7"/>
      <c r="L15" s="7"/>
      <c r="M15" s="7"/>
      <c r="N15" s="6"/>
      <c r="O15" s="6"/>
    </row>
    <row r="16" s="1" customFormat="1" customHeight="1" spans="1:15">
      <c r="A16" s="6"/>
      <c r="B16" s="7"/>
      <c r="C16" s="19"/>
      <c r="D16" s="19"/>
      <c r="E16" s="6"/>
      <c r="F16" s="7"/>
      <c r="G16" s="6"/>
      <c r="H16" s="6"/>
      <c r="I16" s="6"/>
      <c r="J16" s="6"/>
      <c r="K16" s="7"/>
      <c r="L16" s="7"/>
      <c r="M16" s="7"/>
      <c r="N16" s="6"/>
      <c r="O16" s="6"/>
    </row>
    <row r="17" s="1" customFormat="1" customHeight="1" spans="1:15">
      <c r="A17" s="6"/>
      <c r="B17" s="7"/>
      <c r="C17" s="19"/>
      <c r="D17" s="19"/>
      <c r="E17" s="6"/>
      <c r="F17" s="7"/>
      <c r="G17" s="6"/>
      <c r="H17" s="6"/>
      <c r="I17" s="6"/>
      <c r="J17" s="6"/>
      <c r="K17" s="7"/>
      <c r="L17" s="7"/>
      <c r="M17" s="7"/>
      <c r="N17" s="6"/>
      <c r="O17" s="6"/>
    </row>
    <row r="18" s="1" customFormat="1" customHeight="1" spans="1:15">
      <c r="A18" s="6"/>
      <c r="B18" s="7"/>
      <c r="C18" s="19"/>
      <c r="D18" s="19"/>
      <c r="E18" s="6"/>
      <c r="F18" s="7"/>
      <c r="G18" s="6"/>
      <c r="H18" s="6"/>
      <c r="I18" s="6"/>
      <c r="J18" s="6"/>
      <c r="K18" s="7"/>
      <c r="L18" s="7"/>
      <c r="M18" s="7"/>
      <c r="N18" s="6"/>
      <c r="O18" s="6"/>
    </row>
    <row r="19" s="1" customFormat="1" customHeight="1" spans="1:15">
      <c r="A19" s="6"/>
      <c r="B19" s="7"/>
      <c r="C19" s="19"/>
      <c r="D19" s="19"/>
      <c r="E19" s="6"/>
      <c r="F19" s="7"/>
      <c r="G19" s="6"/>
      <c r="H19" s="6"/>
      <c r="I19" s="6"/>
      <c r="J19" s="6"/>
      <c r="K19" s="7"/>
      <c r="L19" s="7"/>
      <c r="M19" s="7"/>
      <c r="N19" s="6"/>
      <c r="O19" s="6"/>
    </row>
    <row r="20" s="1" customFormat="1" customHeight="1" spans="1:15">
      <c r="A20" s="6"/>
      <c r="B20" s="7"/>
      <c r="C20" s="19"/>
      <c r="D20" s="19"/>
      <c r="E20" s="6"/>
      <c r="F20" s="7"/>
      <c r="G20" s="6"/>
      <c r="H20" s="6"/>
      <c r="I20" s="6"/>
      <c r="J20" s="6"/>
      <c r="K20" s="7"/>
      <c r="L20" s="7"/>
      <c r="M20" s="7"/>
      <c r="N20" s="6"/>
      <c r="O20" s="6"/>
    </row>
    <row r="21" s="1" customFormat="1" customHeight="1" spans="1:15">
      <c r="A21" s="6"/>
      <c r="B21" s="7"/>
      <c r="C21" s="19"/>
      <c r="D21" s="19"/>
      <c r="E21" s="6"/>
      <c r="F21" s="7"/>
      <c r="G21" s="6"/>
      <c r="H21" s="6"/>
      <c r="I21" s="6"/>
      <c r="J21" s="6"/>
      <c r="K21" s="7"/>
      <c r="L21" s="7"/>
      <c r="M21" s="7"/>
      <c r="N21" s="6"/>
      <c r="O21" s="6"/>
    </row>
    <row r="22" s="1" customFormat="1" customHeight="1" spans="1:15">
      <c r="A22" s="6"/>
      <c r="B22" s="7"/>
      <c r="C22" s="19"/>
      <c r="D22" s="19"/>
      <c r="E22" s="6"/>
      <c r="F22" s="7"/>
      <c r="G22" s="6"/>
      <c r="H22" s="6"/>
      <c r="I22" s="6"/>
      <c r="J22" s="6"/>
      <c r="K22" s="7"/>
      <c r="L22" s="7"/>
      <c r="M22" s="7"/>
      <c r="N22" s="6"/>
      <c r="O22" s="6"/>
    </row>
    <row r="23" s="1" customFormat="1" customHeight="1" spans="1:15">
      <c r="A23" s="6"/>
      <c r="B23" s="7"/>
      <c r="C23" s="19"/>
      <c r="D23" s="19"/>
      <c r="E23" s="6"/>
      <c r="F23" s="7"/>
      <c r="G23" s="6"/>
      <c r="H23" s="6"/>
      <c r="I23" s="6"/>
      <c r="J23" s="6"/>
      <c r="K23" s="7"/>
      <c r="L23" s="7"/>
      <c r="M23" s="7"/>
      <c r="N23" s="6"/>
      <c r="O23" s="6"/>
    </row>
    <row r="24" s="1" customFormat="1" customHeight="1" spans="1:15">
      <c r="A24" s="6"/>
      <c r="B24" s="7"/>
      <c r="C24" s="19"/>
      <c r="D24" s="19"/>
      <c r="E24" s="6"/>
      <c r="F24" s="7"/>
      <c r="G24" s="6"/>
      <c r="H24" s="6"/>
      <c r="I24" s="6"/>
      <c r="J24" s="6"/>
      <c r="K24" s="7"/>
      <c r="L24" s="7"/>
      <c r="M24" s="7"/>
      <c r="N24" s="6"/>
      <c r="O24" s="6"/>
    </row>
    <row r="25" s="1" customFormat="1" customHeight="1" spans="1:15">
      <c r="A25" s="6"/>
      <c r="B25" s="7"/>
      <c r="C25" s="19"/>
      <c r="D25" s="19"/>
      <c r="E25" s="6"/>
      <c r="F25" s="7"/>
      <c r="G25" s="6"/>
      <c r="H25" s="6"/>
      <c r="I25" s="6"/>
      <c r="J25" s="6"/>
      <c r="K25" s="7"/>
      <c r="L25" s="7"/>
      <c r="M25" s="7"/>
      <c r="N25" s="6"/>
      <c r="O25" s="6"/>
    </row>
    <row r="26" s="1" customFormat="1" customHeight="1" spans="1:15">
      <c r="A26" s="6"/>
      <c r="B26" s="7"/>
      <c r="C26" s="19"/>
      <c r="D26" s="19"/>
      <c r="E26" s="6"/>
      <c r="F26" s="7"/>
      <c r="G26" s="6"/>
      <c r="H26" s="6"/>
      <c r="I26" s="6"/>
      <c r="J26" s="6"/>
      <c r="K26" s="7"/>
      <c r="L26" s="7"/>
      <c r="M26" s="7"/>
      <c r="N26" s="6"/>
      <c r="O26" s="6"/>
    </row>
    <row r="27" s="1" customFormat="1" customHeight="1" spans="1:15">
      <c r="A27" s="6"/>
      <c r="B27" s="7"/>
      <c r="C27" s="19"/>
      <c r="D27" s="19"/>
      <c r="E27" s="6"/>
      <c r="F27" s="7"/>
      <c r="G27" s="6"/>
      <c r="H27" s="6"/>
      <c r="I27" s="6"/>
      <c r="J27" s="6"/>
      <c r="K27" s="7"/>
      <c r="L27" s="7"/>
      <c r="M27" s="7"/>
      <c r="N27" s="6"/>
      <c r="O27" s="6"/>
    </row>
    <row r="28" s="1" customFormat="1" customHeight="1" spans="1:15">
      <c r="A28" s="6"/>
      <c r="B28" s="7"/>
      <c r="C28" s="19"/>
      <c r="D28" s="19"/>
      <c r="E28" s="6"/>
      <c r="F28" s="7"/>
      <c r="G28" s="6"/>
      <c r="H28" s="6"/>
      <c r="I28" s="6"/>
      <c r="J28" s="6"/>
      <c r="K28" s="7"/>
      <c r="L28" s="7"/>
      <c r="M28" s="7"/>
      <c r="N28" s="6"/>
      <c r="O28" s="6"/>
    </row>
    <row r="29" s="1" customFormat="1" customHeight="1" spans="1:15">
      <c r="A29" s="6"/>
      <c r="B29" s="7"/>
      <c r="C29" s="19"/>
      <c r="D29" s="19"/>
      <c r="E29" s="6"/>
      <c r="F29" s="7"/>
      <c r="G29" s="6"/>
      <c r="H29" s="6"/>
      <c r="I29" s="6"/>
      <c r="J29" s="6"/>
      <c r="K29" s="7"/>
      <c r="L29" s="7"/>
      <c r="M29" s="7"/>
      <c r="N29" s="6"/>
      <c r="O29" s="6"/>
    </row>
    <row r="30" s="1" customFormat="1" customHeight="1" spans="1:15">
      <c r="A30" s="6"/>
      <c r="B30" s="7"/>
      <c r="C30" s="19"/>
      <c r="D30" s="19"/>
      <c r="E30" s="6"/>
      <c r="F30" s="7"/>
      <c r="G30" s="6"/>
      <c r="H30" s="6"/>
      <c r="I30" s="6"/>
      <c r="J30" s="6"/>
      <c r="K30" s="7"/>
      <c r="L30" s="7"/>
      <c r="M30" s="7"/>
      <c r="N30" s="6"/>
      <c r="O30" s="6"/>
    </row>
    <row r="31" s="1" customFormat="1" customHeight="1" spans="1:15">
      <c r="A31" s="6"/>
      <c r="B31" s="7"/>
      <c r="C31" s="19"/>
      <c r="D31" s="19"/>
      <c r="E31" s="6"/>
      <c r="F31" s="7"/>
      <c r="G31" s="6"/>
      <c r="H31" s="6"/>
      <c r="I31" s="6"/>
      <c r="J31" s="6"/>
      <c r="K31" s="7"/>
      <c r="L31" s="7"/>
      <c r="M31" s="7"/>
      <c r="N31" s="6"/>
      <c r="O31" s="6"/>
    </row>
    <row r="32" s="1" customFormat="1" customHeight="1" spans="1:15">
      <c r="A32" s="6"/>
      <c r="B32" s="7"/>
      <c r="C32" s="19"/>
      <c r="D32" s="19"/>
      <c r="E32" s="6"/>
      <c r="F32" s="7"/>
      <c r="G32" s="6"/>
      <c r="H32" s="6"/>
      <c r="I32" s="6"/>
      <c r="J32" s="6"/>
      <c r="K32" s="7"/>
      <c r="L32" s="7"/>
      <c r="M32" s="7"/>
      <c r="N32" s="6"/>
      <c r="O32" s="6"/>
    </row>
    <row r="33" s="1" customFormat="1" customHeight="1" spans="1:15">
      <c r="A33" s="6"/>
      <c r="B33" s="7"/>
      <c r="C33" s="19"/>
      <c r="D33" s="19"/>
      <c r="E33" s="6"/>
      <c r="F33" s="7"/>
      <c r="G33" s="6"/>
      <c r="H33" s="6"/>
      <c r="I33" s="6"/>
      <c r="J33" s="6"/>
      <c r="K33" s="7"/>
      <c r="L33" s="7"/>
      <c r="M33" s="7"/>
      <c r="N33" s="6"/>
      <c r="O33" s="6"/>
    </row>
    <row r="34" s="1" customFormat="1" customHeight="1" spans="1:15">
      <c r="A34" s="6"/>
      <c r="B34" s="7"/>
      <c r="C34" s="19"/>
      <c r="D34" s="19"/>
      <c r="E34" s="6"/>
      <c r="F34" s="7"/>
      <c r="G34" s="6"/>
      <c r="H34" s="6"/>
      <c r="I34" s="6"/>
      <c r="J34" s="6"/>
      <c r="K34" s="7"/>
      <c r="L34" s="7"/>
      <c r="M34" s="7"/>
      <c r="N34" s="6"/>
      <c r="O34" s="6"/>
    </row>
    <row r="35" s="1" customFormat="1" customHeight="1" spans="1:15">
      <c r="A35" s="6"/>
      <c r="B35" s="7"/>
      <c r="C35" s="19"/>
      <c r="D35" s="19"/>
      <c r="E35" s="6"/>
      <c r="F35" s="7"/>
      <c r="G35" s="6"/>
      <c r="H35" s="6"/>
      <c r="I35" s="6"/>
      <c r="J35" s="6"/>
      <c r="K35" s="7"/>
      <c r="L35" s="7"/>
      <c r="M35" s="7"/>
      <c r="N35" s="6"/>
      <c r="O35" s="6"/>
    </row>
    <row r="36" s="1" customFormat="1" customHeight="1" spans="1:15">
      <c r="A36" s="6"/>
      <c r="B36" s="7"/>
      <c r="C36" s="19"/>
      <c r="D36" s="19"/>
      <c r="E36" s="6"/>
      <c r="F36" s="7"/>
      <c r="G36" s="6"/>
      <c r="H36" s="6"/>
      <c r="I36" s="6"/>
      <c r="J36" s="6"/>
      <c r="K36" s="7"/>
      <c r="L36" s="7"/>
      <c r="M36" s="7"/>
      <c r="N36" s="6"/>
      <c r="O36" s="6"/>
    </row>
    <row r="37" s="1" customFormat="1" customHeight="1" spans="1:15">
      <c r="A37" s="6"/>
      <c r="B37" s="7"/>
      <c r="C37" s="19"/>
      <c r="D37" s="19"/>
      <c r="E37" s="6"/>
      <c r="F37" s="7"/>
      <c r="G37" s="6"/>
      <c r="H37" s="6"/>
      <c r="I37" s="6"/>
      <c r="J37" s="6"/>
      <c r="K37" s="7"/>
      <c r="L37" s="7"/>
      <c r="M37" s="7"/>
      <c r="N37" s="6"/>
      <c r="O37" s="6"/>
    </row>
    <row r="38" s="1" customFormat="1" customHeight="1" spans="1:15">
      <c r="A38" s="6"/>
      <c r="B38" s="7"/>
      <c r="C38" s="19"/>
      <c r="D38" s="19"/>
      <c r="E38" s="6"/>
      <c r="F38" s="7"/>
      <c r="G38" s="6"/>
      <c r="H38" s="6"/>
      <c r="I38" s="6"/>
      <c r="J38" s="6"/>
      <c r="K38" s="7"/>
      <c r="L38" s="7"/>
      <c r="M38" s="7"/>
      <c r="N38" s="6"/>
      <c r="O38" s="6"/>
    </row>
    <row r="39" s="1" customFormat="1" customHeight="1" spans="1:15">
      <c r="A39" s="6"/>
      <c r="B39" s="7"/>
      <c r="C39" s="19"/>
      <c r="D39" s="19"/>
      <c r="E39" s="6"/>
      <c r="F39" s="7"/>
      <c r="G39" s="6"/>
      <c r="H39" s="6"/>
      <c r="I39" s="6"/>
      <c r="J39" s="6"/>
      <c r="K39" s="7"/>
      <c r="L39" s="7"/>
      <c r="M39" s="7"/>
      <c r="N39" s="6"/>
      <c r="O39" s="6"/>
    </row>
    <row r="40" s="1" customFormat="1" customHeight="1" spans="1:15">
      <c r="A40" s="6"/>
      <c r="B40" s="7"/>
      <c r="C40" s="19"/>
      <c r="D40" s="19"/>
      <c r="E40" s="6"/>
      <c r="F40" s="7"/>
      <c r="G40" s="6"/>
      <c r="H40" s="6"/>
      <c r="I40" s="6"/>
      <c r="J40" s="6"/>
      <c r="K40" s="7"/>
      <c r="L40" s="7"/>
      <c r="M40" s="7"/>
      <c r="N40" s="6"/>
      <c r="O40" s="6"/>
    </row>
    <row r="41" s="1" customFormat="1" customHeight="1" spans="1:15">
      <c r="A41" s="6"/>
      <c r="B41" s="7"/>
      <c r="C41" s="19"/>
      <c r="D41" s="19"/>
      <c r="E41" s="6"/>
      <c r="F41" s="7"/>
      <c r="G41" s="6"/>
      <c r="H41" s="6"/>
      <c r="I41" s="6"/>
      <c r="J41" s="6"/>
      <c r="K41" s="7"/>
      <c r="L41" s="7"/>
      <c r="M41" s="7"/>
      <c r="N41" s="6"/>
      <c r="O41" s="6"/>
    </row>
    <row r="42" s="1" customFormat="1" customHeight="1" spans="1:15">
      <c r="A42" s="6"/>
      <c r="B42" s="7"/>
      <c r="C42" s="19"/>
      <c r="D42" s="19"/>
      <c r="E42" s="6"/>
      <c r="F42" s="7"/>
      <c r="G42" s="6"/>
      <c r="H42" s="6"/>
      <c r="I42" s="6"/>
      <c r="J42" s="6"/>
      <c r="K42" s="7"/>
      <c r="L42" s="7"/>
      <c r="M42" s="7"/>
      <c r="N42" s="6"/>
      <c r="O42" s="6"/>
    </row>
    <row r="43" s="1" customFormat="1" customHeight="1" spans="1:15">
      <c r="A43" s="6"/>
      <c r="B43" s="7"/>
      <c r="C43" s="19"/>
      <c r="D43" s="19"/>
      <c r="E43" s="6"/>
      <c r="F43" s="7"/>
      <c r="G43" s="6"/>
      <c r="H43" s="6"/>
      <c r="I43" s="6"/>
      <c r="J43" s="6"/>
      <c r="K43" s="7"/>
      <c r="L43" s="7"/>
      <c r="M43" s="7"/>
      <c r="N43" s="6"/>
      <c r="O43" s="6"/>
    </row>
    <row r="44" s="1" customFormat="1" customHeight="1" spans="1:15">
      <c r="A44" s="6"/>
      <c r="B44" s="7"/>
      <c r="C44" s="19"/>
      <c r="D44" s="19"/>
      <c r="E44" s="6"/>
      <c r="F44" s="7"/>
      <c r="G44" s="6"/>
      <c r="H44" s="6"/>
      <c r="I44" s="6"/>
      <c r="J44" s="6"/>
      <c r="K44" s="7"/>
      <c r="L44" s="7"/>
      <c r="M44" s="7"/>
      <c r="N44" s="6"/>
      <c r="O44" s="6"/>
    </row>
    <row r="45" s="1" customFormat="1" customHeight="1" spans="1:15">
      <c r="A45" s="6"/>
      <c r="B45" s="7"/>
      <c r="C45" s="19"/>
      <c r="D45" s="19"/>
      <c r="E45" s="6"/>
      <c r="F45" s="7"/>
      <c r="G45" s="6"/>
      <c r="H45" s="6"/>
      <c r="I45" s="6"/>
      <c r="J45" s="6"/>
      <c r="K45" s="7"/>
      <c r="L45" s="7"/>
      <c r="M45" s="7"/>
      <c r="N45" s="6"/>
      <c r="O45" s="6"/>
    </row>
    <row r="46" s="1" customFormat="1" customHeight="1" spans="1:15">
      <c r="A46" s="6"/>
      <c r="B46" s="7"/>
      <c r="C46" s="19"/>
      <c r="D46" s="19"/>
      <c r="E46" s="6"/>
      <c r="F46" s="7"/>
      <c r="G46" s="6"/>
      <c r="H46" s="6"/>
      <c r="I46" s="6"/>
      <c r="J46" s="6"/>
      <c r="K46" s="7"/>
      <c r="L46" s="7"/>
      <c r="M46" s="7"/>
      <c r="N46" s="6"/>
      <c r="O46" s="6"/>
    </row>
    <row r="47" s="1" customFormat="1" customHeight="1" spans="1:15">
      <c r="A47" s="6"/>
      <c r="B47" s="7"/>
      <c r="C47" s="19"/>
      <c r="D47" s="19"/>
      <c r="E47" s="6"/>
      <c r="F47" s="7"/>
      <c r="G47" s="6"/>
      <c r="H47" s="6"/>
      <c r="I47" s="6"/>
      <c r="J47" s="6"/>
      <c r="K47" s="7"/>
      <c r="L47" s="7"/>
      <c r="M47" s="7"/>
      <c r="N47" s="6"/>
      <c r="O47" s="6"/>
    </row>
    <row r="48" s="1" customFormat="1" customHeight="1" spans="1:15">
      <c r="A48" s="6"/>
      <c r="B48" s="7"/>
      <c r="C48" s="19"/>
      <c r="D48" s="19"/>
      <c r="E48" s="6"/>
      <c r="F48" s="7"/>
      <c r="G48" s="6"/>
      <c r="H48" s="6"/>
      <c r="I48" s="6"/>
      <c r="J48" s="6"/>
      <c r="K48" s="7"/>
      <c r="L48" s="7"/>
      <c r="M48" s="7"/>
      <c r="N48" s="6"/>
      <c r="O48" s="6"/>
    </row>
    <row r="49" s="1" customFormat="1" customHeight="1" spans="1:15">
      <c r="A49" s="6"/>
      <c r="B49" s="7"/>
      <c r="C49" s="19"/>
      <c r="D49" s="19"/>
      <c r="E49" s="6"/>
      <c r="F49" s="7"/>
      <c r="G49" s="6"/>
      <c r="H49" s="6"/>
      <c r="I49" s="6"/>
      <c r="J49" s="6"/>
      <c r="K49" s="7"/>
      <c r="L49" s="7"/>
      <c r="M49" s="7"/>
      <c r="N49" s="6"/>
      <c r="O49" s="6"/>
    </row>
    <row r="50" s="1" customFormat="1" customHeight="1" spans="1:15">
      <c r="A50" s="6"/>
      <c r="B50" s="7"/>
      <c r="C50" s="19"/>
      <c r="D50" s="19"/>
      <c r="E50" s="6"/>
      <c r="F50" s="7"/>
      <c r="G50" s="6"/>
      <c r="H50" s="6"/>
      <c r="I50" s="6"/>
      <c r="J50" s="6"/>
      <c r="K50" s="7"/>
      <c r="L50" s="7"/>
      <c r="M50" s="7"/>
      <c r="N50" s="6"/>
      <c r="O50" s="6"/>
    </row>
    <row r="51" s="1" customFormat="1" customHeight="1" spans="1:15">
      <c r="A51" s="6"/>
      <c r="B51" s="7"/>
      <c r="C51" s="19"/>
      <c r="D51" s="19"/>
      <c r="E51" s="6"/>
      <c r="F51" s="7"/>
      <c r="G51" s="6"/>
      <c r="H51" s="6"/>
      <c r="I51" s="6"/>
      <c r="J51" s="6"/>
      <c r="K51" s="7"/>
      <c r="L51" s="7"/>
      <c r="M51" s="7"/>
      <c r="N51" s="6"/>
      <c r="O51" s="6"/>
    </row>
    <row r="52" s="1" customFormat="1" customHeight="1" spans="1:15">
      <c r="A52" s="6"/>
      <c r="B52" s="7"/>
      <c r="C52" s="19"/>
      <c r="D52" s="19"/>
      <c r="E52" s="6"/>
      <c r="F52" s="7"/>
      <c r="G52" s="6"/>
      <c r="H52" s="6"/>
      <c r="I52" s="6"/>
      <c r="J52" s="6"/>
      <c r="K52" s="7"/>
      <c r="L52" s="7"/>
      <c r="M52" s="7"/>
      <c r="N52" s="6"/>
      <c r="O52" s="6"/>
    </row>
    <row r="53" s="1" customFormat="1" customHeight="1" spans="1:15">
      <c r="A53" s="6"/>
      <c r="B53" s="7"/>
      <c r="C53" s="19"/>
      <c r="D53" s="19"/>
      <c r="E53" s="6"/>
      <c r="F53" s="7"/>
      <c r="G53" s="6"/>
      <c r="H53" s="6"/>
      <c r="I53" s="6"/>
      <c r="J53" s="6"/>
      <c r="K53" s="7"/>
      <c r="L53" s="7"/>
      <c r="M53" s="7"/>
      <c r="N53" s="6"/>
      <c r="O53" s="6"/>
    </row>
    <row r="54" s="1" customFormat="1" customHeight="1" spans="1:15">
      <c r="A54" s="6"/>
      <c r="B54" s="7"/>
      <c r="C54" s="19"/>
      <c r="D54" s="19"/>
      <c r="E54" s="6"/>
      <c r="F54" s="7"/>
      <c r="G54" s="6"/>
      <c r="H54" s="6"/>
      <c r="I54" s="6"/>
      <c r="J54" s="6"/>
      <c r="K54" s="7"/>
      <c r="L54" s="7"/>
      <c r="M54" s="7"/>
      <c r="N54" s="6"/>
      <c r="O54" s="6"/>
    </row>
  </sheetData>
  <mergeCells count="2">
    <mergeCell ref="A1:M1"/>
    <mergeCell ref="A9:C9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4"/>
  <sheetViews>
    <sheetView tabSelected="1" workbookViewId="0">
      <selection activeCell="D39" sqref="D39"/>
    </sheetView>
  </sheetViews>
  <sheetFormatPr defaultColWidth="14" defaultRowHeight="34" customHeight="1"/>
  <cols>
    <col min="1" max="1" width="5" style="1" customWidth="1"/>
    <col min="2" max="2" width="11.5454545454545" style="3" customWidth="1"/>
    <col min="3" max="3" width="17.4545454545455" style="2" customWidth="1"/>
    <col min="4" max="4" width="12" style="2" customWidth="1"/>
    <col min="5" max="5" width="7.72727272727273" style="1" customWidth="1"/>
    <col min="6" max="6" width="13.1818181818182" style="3" customWidth="1"/>
    <col min="7" max="7" width="13.6363636363636" style="1" hidden="1" customWidth="1"/>
    <col min="8" max="10" width="14.1818181818182" style="1" customWidth="1"/>
    <col min="11" max="12" width="11.7272727272727" style="3" hidden="1" customWidth="1"/>
    <col min="13" max="13" width="14.4545454545455" style="3" customWidth="1"/>
    <col min="14" max="16" width="12.7454545454545" style="1" customWidth="1"/>
    <col min="17" max="16384" width="14" style="1"/>
  </cols>
  <sheetData>
    <row r="1" s="1" customFormat="1" customHeight="1" spans="1:15">
      <c r="A1" s="5" t="s">
        <v>47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  <c r="O1" s="6"/>
    </row>
    <row r="2" s="1" customFormat="1" ht="17" customHeight="1" spans="1:15">
      <c r="A2" s="5"/>
      <c r="B2" s="5"/>
      <c r="C2" s="5"/>
      <c r="D2" s="5"/>
      <c r="E2" s="5"/>
      <c r="F2" s="64"/>
      <c r="G2" s="64"/>
      <c r="H2" s="65" t="s">
        <v>1</v>
      </c>
      <c r="I2" s="5"/>
      <c r="J2" s="5"/>
      <c r="K2" s="5"/>
      <c r="L2" s="5"/>
      <c r="M2" s="5"/>
      <c r="N2" s="6"/>
      <c r="O2" s="6"/>
    </row>
    <row r="3" s="1" customFormat="1" ht="17" customHeight="1" spans="1:15">
      <c r="A3" s="6" t="s">
        <v>24</v>
      </c>
      <c r="B3" s="66"/>
      <c r="C3" s="2"/>
      <c r="E3" s="6"/>
      <c r="F3" s="7"/>
      <c r="G3" s="6"/>
      <c r="H3" s="6"/>
      <c r="I3" s="6"/>
      <c r="J3" s="6"/>
      <c r="K3" s="7"/>
      <c r="L3" s="7"/>
      <c r="M3" s="7" t="s">
        <v>25</v>
      </c>
      <c r="N3" s="6"/>
      <c r="O3" s="6"/>
    </row>
    <row r="4" s="1" customFormat="1" customHeight="1" spans="1:15">
      <c r="A4" s="67" t="s">
        <v>26</v>
      </c>
      <c r="B4" s="67" t="s">
        <v>27</v>
      </c>
      <c r="C4" s="67" t="s">
        <v>28</v>
      </c>
      <c r="D4" s="26" t="s">
        <v>29</v>
      </c>
      <c r="E4" s="67" t="s">
        <v>30</v>
      </c>
      <c r="F4" s="67" t="s">
        <v>31</v>
      </c>
      <c r="G4" s="26" t="s">
        <v>32</v>
      </c>
      <c r="H4" s="26" t="s">
        <v>4</v>
      </c>
      <c r="I4" s="26" t="s">
        <v>33</v>
      </c>
      <c r="J4" s="26" t="s">
        <v>5</v>
      </c>
      <c r="K4" s="26" t="s">
        <v>7</v>
      </c>
      <c r="L4" s="26" t="s">
        <v>34</v>
      </c>
      <c r="M4" s="26" t="s">
        <v>6</v>
      </c>
      <c r="N4" s="6"/>
      <c r="O4" s="6"/>
    </row>
    <row r="5" s="1" customFormat="1" customHeight="1" spans="1:15">
      <c r="A5" s="13" t="s">
        <v>35</v>
      </c>
      <c r="B5" s="13" t="s">
        <v>36</v>
      </c>
      <c r="C5" s="14" t="s">
        <v>37</v>
      </c>
      <c r="D5" s="68">
        <f>55*4</f>
        <v>220</v>
      </c>
      <c r="E5" s="43" t="s">
        <v>38</v>
      </c>
      <c r="F5" s="69">
        <v>43577</v>
      </c>
      <c r="G5" s="27"/>
      <c r="H5" s="70">
        <v>12672</v>
      </c>
      <c r="I5" s="77">
        <v>0.6</v>
      </c>
      <c r="J5" s="70">
        <f t="shared" ref="J5:J43" si="0">ROUND(H5*I5,-1)</f>
        <v>7600</v>
      </c>
      <c r="K5" s="74">
        <f t="shared" ref="K5:K43" si="1">H5-G5</f>
        <v>12672</v>
      </c>
      <c r="L5" s="47" t="e">
        <f t="shared" ref="L5:L43" si="2">K5/G5</f>
        <v>#DIV/0!</v>
      </c>
      <c r="M5" s="39" t="s">
        <v>48</v>
      </c>
      <c r="N5" s="6"/>
      <c r="O5" s="6"/>
    </row>
    <row r="6" s="1" customFormat="1" customHeight="1" spans="1:15">
      <c r="A6" s="13" t="s">
        <v>41</v>
      </c>
      <c r="B6" s="13" t="s">
        <v>36</v>
      </c>
      <c r="C6" s="14" t="s">
        <v>37</v>
      </c>
      <c r="D6" s="71">
        <f>55*4</f>
        <v>220</v>
      </c>
      <c r="E6" s="43" t="s">
        <v>38</v>
      </c>
      <c r="F6" s="69">
        <v>43577</v>
      </c>
      <c r="G6" s="27"/>
      <c r="H6" s="70">
        <v>12672</v>
      </c>
      <c r="I6" s="77">
        <v>0.6</v>
      </c>
      <c r="J6" s="70">
        <f t="shared" si="0"/>
        <v>7600</v>
      </c>
      <c r="K6" s="74">
        <f t="shared" si="1"/>
        <v>12672</v>
      </c>
      <c r="L6" s="47" t="e">
        <f t="shared" si="2"/>
        <v>#DIV/0!</v>
      </c>
      <c r="M6" s="39" t="s">
        <v>48</v>
      </c>
      <c r="N6" s="6"/>
      <c r="O6" s="6"/>
    </row>
    <row r="7" s="1" customFormat="1" customHeight="1" spans="1:15">
      <c r="A7" s="13" t="s">
        <v>49</v>
      </c>
      <c r="B7" s="13" t="s">
        <v>36</v>
      </c>
      <c r="C7" s="14" t="s">
        <v>37</v>
      </c>
      <c r="D7" s="71">
        <v>50</v>
      </c>
      <c r="E7" s="43" t="s">
        <v>38</v>
      </c>
      <c r="F7" s="69">
        <v>43577</v>
      </c>
      <c r="G7" s="27"/>
      <c r="H7" s="70">
        <v>2880</v>
      </c>
      <c r="I7" s="77">
        <v>0.6</v>
      </c>
      <c r="J7" s="70">
        <f t="shared" si="0"/>
        <v>1730</v>
      </c>
      <c r="K7" s="74">
        <f t="shared" si="1"/>
        <v>2880</v>
      </c>
      <c r="L7" s="47" t="e">
        <f t="shared" si="2"/>
        <v>#DIV/0!</v>
      </c>
      <c r="M7" s="39" t="s">
        <v>48</v>
      </c>
      <c r="N7" s="6"/>
      <c r="O7" s="6"/>
    </row>
    <row r="8" s="1" customFormat="1" customHeight="1" spans="1:15">
      <c r="A8" s="13" t="s">
        <v>50</v>
      </c>
      <c r="B8" s="13" t="s">
        <v>36</v>
      </c>
      <c r="C8" s="14" t="s">
        <v>37</v>
      </c>
      <c r="D8" s="71">
        <v>4</v>
      </c>
      <c r="E8" s="43" t="s">
        <v>38</v>
      </c>
      <c r="F8" s="69">
        <v>43577</v>
      </c>
      <c r="G8" s="27"/>
      <c r="H8" s="70">
        <v>230.4</v>
      </c>
      <c r="I8" s="77">
        <v>0.6</v>
      </c>
      <c r="J8" s="70">
        <f t="shared" si="0"/>
        <v>140</v>
      </c>
      <c r="K8" s="74">
        <f t="shared" si="1"/>
        <v>230.4</v>
      </c>
      <c r="L8" s="47" t="e">
        <f t="shared" si="2"/>
        <v>#DIV/0!</v>
      </c>
      <c r="M8" s="39" t="s">
        <v>48</v>
      </c>
      <c r="N8" s="6"/>
      <c r="O8" s="6"/>
    </row>
    <row r="9" s="1" customFormat="1" customHeight="1" spans="1:15">
      <c r="A9" s="13" t="s">
        <v>51</v>
      </c>
      <c r="B9" s="13" t="s">
        <v>36</v>
      </c>
      <c r="C9" s="14" t="s">
        <v>37</v>
      </c>
      <c r="D9" s="71">
        <v>75</v>
      </c>
      <c r="E9" s="43" t="s">
        <v>38</v>
      </c>
      <c r="F9" s="69">
        <v>43577</v>
      </c>
      <c r="G9" s="27"/>
      <c r="H9" s="70">
        <v>4320</v>
      </c>
      <c r="I9" s="77">
        <v>0.6</v>
      </c>
      <c r="J9" s="70">
        <f t="shared" si="0"/>
        <v>2590</v>
      </c>
      <c r="K9" s="74">
        <f t="shared" si="1"/>
        <v>4320</v>
      </c>
      <c r="L9" s="47" t="e">
        <f t="shared" si="2"/>
        <v>#DIV/0!</v>
      </c>
      <c r="M9" s="39" t="s">
        <v>48</v>
      </c>
      <c r="N9" s="6"/>
      <c r="O9" s="6"/>
    </row>
    <row r="10" s="1" customFormat="1" customHeight="1" spans="1:15">
      <c r="A10" s="13" t="s">
        <v>52</v>
      </c>
      <c r="B10" s="13" t="s">
        <v>36</v>
      </c>
      <c r="C10" s="14" t="s">
        <v>37</v>
      </c>
      <c r="D10" s="71">
        <v>49</v>
      </c>
      <c r="E10" s="43" t="s">
        <v>38</v>
      </c>
      <c r="F10" s="69">
        <v>43577</v>
      </c>
      <c r="G10" s="27"/>
      <c r="H10" s="70">
        <v>2822.4</v>
      </c>
      <c r="I10" s="77">
        <v>0.6</v>
      </c>
      <c r="J10" s="70">
        <f t="shared" si="0"/>
        <v>1690</v>
      </c>
      <c r="K10" s="74">
        <f t="shared" si="1"/>
        <v>2822.4</v>
      </c>
      <c r="L10" s="47" t="e">
        <f t="shared" si="2"/>
        <v>#DIV/0!</v>
      </c>
      <c r="M10" s="39" t="s">
        <v>48</v>
      </c>
      <c r="N10" s="6"/>
      <c r="O10" s="6"/>
    </row>
    <row r="11" s="1" customFormat="1" customHeight="1" spans="1:15">
      <c r="A11" s="13" t="s">
        <v>53</v>
      </c>
      <c r="B11" s="13" t="s">
        <v>36</v>
      </c>
      <c r="C11" s="14" t="s">
        <v>54</v>
      </c>
      <c r="D11" s="71">
        <f>56*4+6</f>
        <v>230</v>
      </c>
      <c r="E11" s="43" t="s">
        <v>38</v>
      </c>
      <c r="F11" s="69">
        <v>43060</v>
      </c>
      <c r="G11" s="27"/>
      <c r="H11" s="70">
        <v>13248</v>
      </c>
      <c r="I11" s="77">
        <v>0.6</v>
      </c>
      <c r="J11" s="70">
        <f t="shared" si="0"/>
        <v>7950</v>
      </c>
      <c r="K11" s="74">
        <f t="shared" si="1"/>
        <v>13248</v>
      </c>
      <c r="L11" s="47" t="e">
        <f t="shared" si="2"/>
        <v>#DIV/0!</v>
      </c>
      <c r="M11" s="39" t="s">
        <v>48</v>
      </c>
      <c r="N11" s="6"/>
      <c r="O11" s="6"/>
    </row>
    <row r="12" s="1" customFormat="1" customHeight="1" spans="1:15">
      <c r="A12" s="13" t="s">
        <v>55</v>
      </c>
      <c r="B12" s="13" t="s">
        <v>36</v>
      </c>
      <c r="C12" s="14" t="s">
        <v>37</v>
      </c>
      <c r="D12" s="71">
        <v>9</v>
      </c>
      <c r="E12" s="43" t="s">
        <v>38</v>
      </c>
      <c r="F12" s="69">
        <v>43590</v>
      </c>
      <c r="G12" s="27"/>
      <c r="H12" s="70">
        <v>518.4</v>
      </c>
      <c r="I12" s="77">
        <v>0.6</v>
      </c>
      <c r="J12" s="70">
        <f t="shared" si="0"/>
        <v>310</v>
      </c>
      <c r="K12" s="74">
        <f t="shared" si="1"/>
        <v>518.4</v>
      </c>
      <c r="L12" s="47" t="e">
        <f t="shared" si="2"/>
        <v>#DIV/0!</v>
      </c>
      <c r="M12" s="39" t="s">
        <v>48</v>
      </c>
      <c r="N12" s="6"/>
      <c r="O12" s="6"/>
    </row>
    <row r="13" s="1" customFormat="1" customHeight="1" spans="1:15">
      <c r="A13" s="13" t="s">
        <v>56</v>
      </c>
      <c r="B13" s="13" t="s">
        <v>36</v>
      </c>
      <c r="C13" s="14" t="s">
        <v>37</v>
      </c>
      <c r="D13" s="71">
        <v>5</v>
      </c>
      <c r="E13" s="43" t="s">
        <v>38</v>
      </c>
      <c r="F13" s="69">
        <v>43510</v>
      </c>
      <c r="G13" s="27"/>
      <c r="H13" s="70">
        <v>288</v>
      </c>
      <c r="I13" s="77">
        <v>0.6</v>
      </c>
      <c r="J13" s="70">
        <f t="shared" si="0"/>
        <v>170</v>
      </c>
      <c r="K13" s="74">
        <f t="shared" si="1"/>
        <v>288</v>
      </c>
      <c r="L13" s="47" t="e">
        <f t="shared" si="2"/>
        <v>#DIV/0!</v>
      </c>
      <c r="M13" s="39" t="s">
        <v>48</v>
      </c>
      <c r="N13" s="6"/>
      <c r="O13" s="6"/>
    </row>
    <row r="14" s="1" customFormat="1" customHeight="1" spans="1:15">
      <c r="A14" s="13" t="s">
        <v>57</v>
      </c>
      <c r="B14" s="13" t="s">
        <v>36</v>
      </c>
      <c r="C14" s="14" t="s">
        <v>42</v>
      </c>
      <c r="D14" s="71">
        <v>8</v>
      </c>
      <c r="E14" s="43" t="s">
        <v>38</v>
      </c>
      <c r="F14" s="69">
        <v>43497</v>
      </c>
      <c r="G14" s="27"/>
      <c r="H14" s="70">
        <v>414.72</v>
      </c>
      <c r="I14" s="77">
        <v>0.6</v>
      </c>
      <c r="J14" s="70">
        <f t="shared" si="0"/>
        <v>250</v>
      </c>
      <c r="K14" s="74">
        <f t="shared" si="1"/>
        <v>414.72</v>
      </c>
      <c r="L14" s="47" t="e">
        <f t="shared" si="2"/>
        <v>#DIV/0!</v>
      </c>
      <c r="M14" s="39" t="s">
        <v>48</v>
      </c>
      <c r="N14" s="6"/>
      <c r="O14" s="6"/>
    </row>
    <row r="15" s="1" customFormat="1" customHeight="1" spans="1:15">
      <c r="A15" s="13" t="s">
        <v>58</v>
      </c>
      <c r="B15" s="13" t="s">
        <v>36</v>
      </c>
      <c r="C15" s="14" t="s">
        <v>54</v>
      </c>
      <c r="D15" s="71">
        <f>60*3+53</f>
        <v>233</v>
      </c>
      <c r="E15" s="43" t="s">
        <v>38</v>
      </c>
      <c r="F15" s="69">
        <v>43067</v>
      </c>
      <c r="G15" s="27"/>
      <c r="H15" s="70">
        <v>13420.8</v>
      </c>
      <c r="I15" s="77">
        <v>0.6</v>
      </c>
      <c r="J15" s="70">
        <f t="shared" si="0"/>
        <v>8050</v>
      </c>
      <c r="K15" s="74">
        <f t="shared" si="1"/>
        <v>13420.8</v>
      </c>
      <c r="L15" s="47" t="e">
        <f t="shared" si="2"/>
        <v>#DIV/0!</v>
      </c>
      <c r="M15" s="39" t="s">
        <v>48</v>
      </c>
      <c r="N15" s="6"/>
      <c r="O15" s="6"/>
    </row>
    <row r="16" s="1" customFormat="1" customHeight="1" spans="1:15">
      <c r="A16" s="13" t="s">
        <v>59</v>
      </c>
      <c r="B16" s="13" t="s">
        <v>36</v>
      </c>
      <c r="C16" s="14" t="s">
        <v>37</v>
      </c>
      <c r="D16" s="71">
        <v>19</v>
      </c>
      <c r="E16" s="43" t="s">
        <v>38</v>
      </c>
      <c r="F16" s="69">
        <v>43395</v>
      </c>
      <c r="G16" s="27"/>
      <c r="H16" s="70">
        <v>1094.4</v>
      </c>
      <c r="I16" s="77">
        <v>0.6</v>
      </c>
      <c r="J16" s="70">
        <f t="shared" si="0"/>
        <v>660</v>
      </c>
      <c r="K16" s="74">
        <f t="shared" si="1"/>
        <v>1094.4</v>
      </c>
      <c r="L16" s="47" t="e">
        <f t="shared" si="2"/>
        <v>#DIV/0!</v>
      </c>
      <c r="M16" s="39" t="s">
        <v>48</v>
      </c>
      <c r="N16" s="6"/>
      <c r="O16" s="6"/>
    </row>
    <row r="17" s="1" customFormat="1" customHeight="1" spans="1:15">
      <c r="A17" s="13" t="s">
        <v>60</v>
      </c>
      <c r="B17" s="13" t="s">
        <v>36</v>
      </c>
      <c r="C17" s="14" t="s">
        <v>42</v>
      </c>
      <c r="D17" s="71">
        <v>5</v>
      </c>
      <c r="E17" s="43" t="s">
        <v>38</v>
      </c>
      <c r="F17" s="69">
        <v>43191</v>
      </c>
      <c r="G17" s="27"/>
      <c r="H17" s="70">
        <v>259.2</v>
      </c>
      <c r="I17" s="77">
        <v>0.6</v>
      </c>
      <c r="J17" s="70">
        <f t="shared" si="0"/>
        <v>160</v>
      </c>
      <c r="K17" s="74">
        <f t="shared" si="1"/>
        <v>259.2</v>
      </c>
      <c r="L17" s="47" t="e">
        <f t="shared" si="2"/>
        <v>#DIV/0!</v>
      </c>
      <c r="M17" s="39" t="s">
        <v>48</v>
      </c>
      <c r="N17" s="6"/>
      <c r="O17" s="6"/>
    </row>
    <row r="18" s="1" customFormat="1" customHeight="1" spans="1:15">
      <c r="A18" s="13" t="s">
        <v>61</v>
      </c>
      <c r="B18" s="13" t="s">
        <v>36</v>
      </c>
      <c r="C18" s="14" t="s">
        <v>37</v>
      </c>
      <c r="D18" s="71">
        <v>10</v>
      </c>
      <c r="E18" s="43" t="s">
        <v>38</v>
      </c>
      <c r="F18" s="69">
        <v>43562</v>
      </c>
      <c r="G18" s="27"/>
      <c r="H18" s="70">
        <v>576</v>
      </c>
      <c r="I18" s="77">
        <v>0.6</v>
      </c>
      <c r="J18" s="70">
        <f t="shared" si="0"/>
        <v>350</v>
      </c>
      <c r="K18" s="74">
        <f t="shared" si="1"/>
        <v>576</v>
      </c>
      <c r="L18" s="47" t="e">
        <f t="shared" si="2"/>
        <v>#DIV/0!</v>
      </c>
      <c r="M18" s="39" t="s">
        <v>48</v>
      </c>
      <c r="N18" s="6"/>
      <c r="O18" s="6"/>
    </row>
    <row r="19" s="1" customFormat="1" customHeight="1" spans="1:15">
      <c r="A19" s="13" t="s">
        <v>62</v>
      </c>
      <c r="B19" s="13" t="s">
        <v>36</v>
      </c>
      <c r="C19" s="14" t="s">
        <v>54</v>
      </c>
      <c r="D19" s="71">
        <v>90</v>
      </c>
      <c r="E19" s="43" t="s">
        <v>38</v>
      </c>
      <c r="F19" s="69">
        <v>43068</v>
      </c>
      <c r="G19" s="27"/>
      <c r="H19" s="70">
        <v>5184</v>
      </c>
      <c r="I19" s="77">
        <v>0.6</v>
      </c>
      <c r="J19" s="70">
        <f t="shared" si="0"/>
        <v>3110</v>
      </c>
      <c r="K19" s="74">
        <f t="shared" si="1"/>
        <v>5184</v>
      </c>
      <c r="L19" s="47" t="e">
        <f t="shared" si="2"/>
        <v>#DIV/0!</v>
      </c>
      <c r="M19" s="39" t="s">
        <v>48</v>
      </c>
      <c r="N19" s="6"/>
      <c r="O19" s="6"/>
    </row>
    <row r="20" s="1" customFormat="1" customHeight="1" spans="1:15">
      <c r="A20" s="13" t="s">
        <v>63</v>
      </c>
      <c r="B20" s="13" t="s">
        <v>36</v>
      </c>
      <c r="C20" s="14" t="s">
        <v>42</v>
      </c>
      <c r="D20" s="71">
        <v>85</v>
      </c>
      <c r="E20" s="43" t="s">
        <v>38</v>
      </c>
      <c r="F20" s="69">
        <v>43199</v>
      </c>
      <c r="G20" s="27"/>
      <c r="H20" s="70">
        <v>4406.4</v>
      </c>
      <c r="I20" s="77">
        <v>0.6</v>
      </c>
      <c r="J20" s="70">
        <f t="shared" si="0"/>
        <v>2640</v>
      </c>
      <c r="K20" s="74">
        <f t="shared" si="1"/>
        <v>4406.4</v>
      </c>
      <c r="L20" s="47" t="e">
        <f t="shared" si="2"/>
        <v>#DIV/0!</v>
      </c>
      <c r="M20" s="39" t="s">
        <v>48</v>
      </c>
      <c r="N20" s="6"/>
      <c r="O20" s="6"/>
    </row>
    <row r="21" s="1" customFormat="1" customHeight="1" spans="1:15">
      <c r="A21" s="13" t="s">
        <v>64</v>
      </c>
      <c r="B21" s="13" t="s">
        <v>36</v>
      </c>
      <c r="C21" s="14" t="s">
        <v>37</v>
      </c>
      <c r="D21" s="71">
        <v>93</v>
      </c>
      <c r="E21" s="43" t="s">
        <v>38</v>
      </c>
      <c r="F21" s="69">
        <v>43432</v>
      </c>
      <c r="G21" s="27"/>
      <c r="H21" s="70">
        <v>5356.8</v>
      </c>
      <c r="I21" s="77">
        <v>0.6</v>
      </c>
      <c r="J21" s="70">
        <f t="shared" si="0"/>
        <v>3210</v>
      </c>
      <c r="K21" s="74">
        <f t="shared" si="1"/>
        <v>5356.8</v>
      </c>
      <c r="L21" s="47" t="e">
        <f t="shared" si="2"/>
        <v>#DIV/0!</v>
      </c>
      <c r="M21" s="39" t="s">
        <v>48</v>
      </c>
      <c r="N21" s="6"/>
      <c r="O21" s="6"/>
    </row>
    <row r="22" s="1" customFormat="1" customHeight="1" spans="1:15">
      <c r="A22" s="13" t="s">
        <v>65</v>
      </c>
      <c r="B22" s="13" t="s">
        <v>36</v>
      </c>
      <c r="C22" s="14" t="s">
        <v>42</v>
      </c>
      <c r="D22" s="71">
        <v>10</v>
      </c>
      <c r="E22" s="43" t="s">
        <v>38</v>
      </c>
      <c r="F22" s="69">
        <v>43558</v>
      </c>
      <c r="G22" s="27"/>
      <c r="H22" s="70">
        <v>518.4</v>
      </c>
      <c r="I22" s="77">
        <v>0.6</v>
      </c>
      <c r="J22" s="70">
        <f t="shared" si="0"/>
        <v>310</v>
      </c>
      <c r="K22" s="74">
        <f t="shared" si="1"/>
        <v>518.4</v>
      </c>
      <c r="L22" s="47" t="e">
        <f t="shared" si="2"/>
        <v>#DIV/0!</v>
      </c>
      <c r="M22" s="39" t="s">
        <v>48</v>
      </c>
      <c r="N22" s="6"/>
      <c r="O22" s="6"/>
    </row>
    <row r="23" s="1" customFormat="1" customHeight="1" spans="1:15">
      <c r="A23" s="13" t="s">
        <v>66</v>
      </c>
      <c r="B23" s="13" t="s">
        <v>36</v>
      </c>
      <c r="C23" s="14" t="s">
        <v>54</v>
      </c>
      <c r="D23" s="71">
        <f>66*3+25</f>
        <v>223</v>
      </c>
      <c r="E23" s="43" t="s">
        <v>38</v>
      </c>
      <c r="F23" s="69">
        <v>43052</v>
      </c>
      <c r="G23" s="27"/>
      <c r="H23" s="70">
        <v>12844.8</v>
      </c>
      <c r="I23" s="77">
        <v>0.6</v>
      </c>
      <c r="J23" s="70">
        <f t="shared" si="0"/>
        <v>7710</v>
      </c>
      <c r="K23" s="74">
        <f t="shared" si="1"/>
        <v>12844.8</v>
      </c>
      <c r="L23" s="47" t="e">
        <f t="shared" si="2"/>
        <v>#DIV/0!</v>
      </c>
      <c r="M23" s="39" t="s">
        <v>48</v>
      </c>
      <c r="N23" s="6"/>
      <c r="O23" s="6"/>
    </row>
    <row r="24" s="1" customFormat="1" customHeight="1" spans="1:15">
      <c r="A24" s="13" t="s">
        <v>67</v>
      </c>
      <c r="B24" s="13" t="s">
        <v>36</v>
      </c>
      <c r="C24" s="14" t="s">
        <v>54</v>
      </c>
      <c r="D24" s="71">
        <f>66*3+60</f>
        <v>258</v>
      </c>
      <c r="E24" s="43" t="s">
        <v>38</v>
      </c>
      <c r="F24" s="69">
        <v>43068</v>
      </c>
      <c r="G24" s="27"/>
      <c r="H24" s="70">
        <v>14860.8</v>
      </c>
      <c r="I24" s="77">
        <v>0.6</v>
      </c>
      <c r="J24" s="70">
        <f t="shared" si="0"/>
        <v>8920</v>
      </c>
      <c r="K24" s="74">
        <f t="shared" si="1"/>
        <v>14860.8</v>
      </c>
      <c r="L24" s="47" t="e">
        <f t="shared" si="2"/>
        <v>#DIV/0!</v>
      </c>
      <c r="M24" s="39" t="s">
        <v>48</v>
      </c>
      <c r="N24" s="6"/>
      <c r="O24" s="6"/>
    </row>
    <row r="25" s="1" customFormat="1" customHeight="1" spans="1:15">
      <c r="A25" s="13" t="s">
        <v>68</v>
      </c>
      <c r="B25" s="13" t="s">
        <v>36</v>
      </c>
      <c r="C25" s="14" t="s">
        <v>37</v>
      </c>
      <c r="D25" s="71">
        <v>153</v>
      </c>
      <c r="E25" s="43" t="s">
        <v>38</v>
      </c>
      <c r="F25" s="69">
        <v>43647</v>
      </c>
      <c r="G25" s="27"/>
      <c r="H25" s="70">
        <v>8812.8</v>
      </c>
      <c r="I25" s="77">
        <v>0.6</v>
      </c>
      <c r="J25" s="70">
        <f t="shared" si="0"/>
        <v>5290</v>
      </c>
      <c r="K25" s="74">
        <f t="shared" si="1"/>
        <v>8812.8</v>
      </c>
      <c r="L25" s="47" t="e">
        <f t="shared" si="2"/>
        <v>#DIV/0!</v>
      </c>
      <c r="M25" s="39" t="s">
        <v>48</v>
      </c>
      <c r="N25" s="6"/>
      <c r="O25" s="6"/>
    </row>
    <row r="26" s="1" customFormat="1" customHeight="1" spans="1:15">
      <c r="A26" s="13" t="s">
        <v>69</v>
      </c>
      <c r="B26" s="13" t="s">
        <v>36</v>
      </c>
      <c r="C26" s="14" t="s">
        <v>37</v>
      </c>
      <c r="D26" s="71">
        <v>139</v>
      </c>
      <c r="E26" s="43" t="s">
        <v>38</v>
      </c>
      <c r="F26" s="69">
        <v>43641</v>
      </c>
      <c r="G26" s="27"/>
      <c r="H26" s="70">
        <v>8006.4</v>
      </c>
      <c r="I26" s="77">
        <v>0.6</v>
      </c>
      <c r="J26" s="70">
        <f t="shared" si="0"/>
        <v>4800</v>
      </c>
      <c r="K26" s="74">
        <f t="shared" si="1"/>
        <v>8006.4</v>
      </c>
      <c r="L26" s="47" t="e">
        <f t="shared" si="2"/>
        <v>#DIV/0!</v>
      </c>
      <c r="M26" s="39" t="s">
        <v>48</v>
      </c>
      <c r="N26" s="6"/>
      <c r="O26" s="6"/>
    </row>
    <row r="27" s="1" customFormat="1" customHeight="1" spans="1:15">
      <c r="A27" s="13" t="s">
        <v>70</v>
      </c>
      <c r="B27" s="13" t="s">
        <v>36</v>
      </c>
      <c r="C27" s="14" t="s">
        <v>37</v>
      </c>
      <c r="D27" s="71">
        <f>16*5-2</f>
        <v>78</v>
      </c>
      <c r="E27" s="43" t="s">
        <v>38</v>
      </c>
      <c r="F27" s="69">
        <v>43627</v>
      </c>
      <c r="G27" s="27"/>
      <c r="H27" s="70">
        <v>4492.8</v>
      </c>
      <c r="I27" s="77">
        <v>0.6</v>
      </c>
      <c r="J27" s="70">
        <f t="shared" si="0"/>
        <v>2700</v>
      </c>
      <c r="K27" s="74">
        <f t="shared" si="1"/>
        <v>4492.8</v>
      </c>
      <c r="L27" s="47" t="e">
        <f t="shared" si="2"/>
        <v>#DIV/0!</v>
      </c>
      <c r="M27" s="39" t="s">
        <v>48</v>
      </c>
      <c r="N27" s="6"/>
      <c r="O27" s="6"/>
    </row>
    <row r="28" s="1" customFormat="1" customHeight="1" spans="1:15">
      <c r="A28" s="13" t="s">
        <v>71</v>
      </c>
      <c r="B28" s="13" t="s">
        <v>36</v>
      </c>
      <c r="C28" s="14" t="s">
        <v>72</v>
      </c>
      <c r="D28" s="71">
        <f>23*6+128</f>
        <v>266</v>
      </c>
      <c r="E28" s="43" t="s">
        <v>38</v>
      </c>
      <c r="F28" s="69">
        <v>43199</v>
      </c>
      <c r="G28" s="27"/>
      <c r="H28" s="70">
        <v>13789.44</v>
      </c>
      <c r="I28" s="77">
        <v>0.6</v>
      </c>
      <c r="J28" s="70">
        <f t="shared" si="0"/>
        <v>8270</v>
      </c>
      <c r="K28" s="74">
        <f t="shared" si="1"/>
        <v>13789.44</v>
      </c>
      <c r="L28" s="47" t="e">
        <f t="shared" si="2"/>
        <v>#DIV/0!</v>
      </c>
      <c r="M28" s="39" t="s">
        <v>48</v>
      </c>
      <c r="N28" s="6"/>
      <c r="O28" s="6"/>
    </row>
    <row r="29" s="1" customFormat="1" customHeight="1" spans="1:15">
      <c r="A29" s="13" t="s">
        <v>73</v>
      </c>
      <c r="B29" s="13" t="s">
        <v>36</v>
      </c>
      <c r="C29" s="14" t="s">
        <v>54</v>
      </c>
      <c r="D29" s="71">
        <v>9</v>
      </c>
      <c r="E29" s="43" t="s">
        <v>38</v>
      </c>
      <c r="F29" s="69">
        <v>43627</v>
      </c>
      <c r="G29" s="27"/>
      <c r="H29" s="70">
        <v>518.4</v>
      </c>
      <c r="I29" s="77">
        <v>0.6</v>
      </c>
      <c r="J29" s="70">
        <f t="shared" si="0"/>
        <v>310</v>
      </c>
      <c r="K29" s="74">
        <f t="shared" si="1"/>
        <v>518.4</v>
      </c>
      <c r="L29" s="47" t="e">
        <f t="shared" si="2"/>
        <v>#DIV/0!</v>
      </c>
      <c r="M29" s="39" t="s">
        <v>48</v>
      </c>
      <c r="N29" s="6"/>
      <c r="O29" s="6"/>
    </row>
    <row r="30" s="1" customFormat="1" customHeight="1" spans="1:15">
      <c r="A30" s="13" t="s">
        <v>74</v>
      </c>
      <c r="B30" s="13" t="s">
        <v>36</v>
      </c>
      <c r="C30" s="14" t="s">
        <v>75</v>
      </c>
      <c r="D30" s="71">
        <f>162*3-1</f>
        <v>485</v>
      </c>
      <c r="E30" s="43" t="s">
        <v>38</v>
      </c>
      <c r="F30" s="69">
        <v>43203</v>
      </c>
      <c r="G30" s="27"/>
      <c r="H30" s="70">
        <v>25794.24</v>
      </c>
      <c r="I30" s="77">
        <v>0.6</v>
      </c>
      <c r="J30" s="70">
        <f t="shared" si="0"/>
        <v>15480</v>
      </c>
      <c r="K30" s="74">
        <f t="shared" si="1"/>
        <v>25794.24</v>
      </c>
      <c r="L30" s="47" t="e">
        <f t="shared" si="2"/>
        <v>#DIV/0!</v>
      </c>
      <c r="M30" s="39" t="s">
        <v>48</v>
      </c>
      <c r="N30" s="6"/>
      <c r="O30" s="6"/>
    </row>
    <row r="31" s="1" customFormat="1" customHeight="1" spans="1:15">
      <c r="A31" s="13" t="s">
        <v>76</v>
      </c>
      <c r="B31" s="13" t="s">
        <v>36</v>
      </c>
      <c r="C31" s="14" t="s">
        <v>54</v>
      </c>
      <c r="D31" s="71">
        <v>168</v>
      </c>
      <c r="E31" s="43" t="s">
        <v>38</v>
      </c>
      <c r="F31" s="69">
        <v>43068</v>
      </c>
      <c r="G31" s="27"/>
      <c r="H31" s="70">
        <v>9676.8</v>
      </c>
      <c r="I31" s="77">
        <v>0.6</v>
      </c>
      <c r="J31" s="70">
        <f t="shared" si="0"/>
        <v>5810</v>
      </c>
      <c r="K31" s="74">
        <f t="shared" si="1"/>
        <v>9676.8</v>
      </c>
      <c r="L31" s="47" t="e">
        <f t="shared" si="2"/>
        <v>#DIV/0!</v>
      </c>
      <c r="M31" s="39" t="s">
        <v>48</v>
      </c>
      <c r="N31" s="6"/>
      <c r="O31" s="6"/>
    </row>
    <row r="32" s="1" customFormat="1" customHeight="1" spans="1:15">
      <c r="A32" s="13" t="s">
        <v>77</v>
      </c>
      <c r="B32" s="13" t="s">
        <v>36</v>
      </c>
      <c r="C32" s="14" t="s">
        <v>54</v>
      </c>
      <c r="D32" s="71">
        <f>114+77</f>
        <v>191</v>
      </c>
      <c r="E32" s="43" t="s">
        <v>38</v>
      </c>
      <c r="F32" s="69">
        <v>43056</v>
      </c>
      <c r="G32" s="27"/>
      <c r="H32" s="70">
        <v>11001.6</v>
      </c>
      <c r="I32" s="77">
        <v>0.6</v>
      </c>
      <c r="J32" s="70">
        <f t="shared" si="0"/>
        <v>6600</v>
      </c>
      <c r="K32" s="74">
        <f t="shared" si="1"/>
        <v>11001.6</v>
      </c>
      <c r="L32" s="47" t="e">
        <f t="shared" si="2"/>
        <v>#DIV/0!</v>
      </c>
      <c r="M32" s="39" t="s">
        <v>48</v>
      </c>
      <c r="N32" s="6"/>
      <c r="O32" s="6"/>
    </row>
    <row r="33" s="1" customFormat="1" customHeight="1" spans="1:15">
      <c r="A33" s="13" t="s">
        <v>78</v>
      </c>
      <c r="B33" s="13" t="s">
        <v>36</v>
      </c>
      <c r="C33" s="14" t="s">
        <v>54</v>
      </c>
      <c r="D33" s="71">
        <v>220</v>
      </c>
      <c r="E33" s="43" t="s">
        <v>38</v>
      </c>
      <c r="F33" s="69">
        <v>43031</v>
      </c>
      <c r="G33" s="27"/>
      <c r="H33" s="70">
        <v>12672</v>
      </c>
      <c r="I33" s="77">
        <v>0.6</v>
      </c>
      <c r="J33" s="70">
        <f t="shared" si="0"/>
        <v>7600</v>
      </c>
      <c r="K33" s="74">
        <f t="shared" si="1"/>
        <v>12672</v>
      </c>
      <c r="L33" s="47" t="e">
        <f t="shared" si="2"/>
        <v>#DIV/0!</v>
      </c>
      <c r="M33" s="39" t="s">
        <v>48</v>
      </c>
      <c r="N33" s="6"/>
      <c r="O33" s="6"/>
    </row>
    <row r="34" s="1" customFormat="1" customHeight="1" spans="1:15">
      <c r="A34" s="13" t="s">
        <v>79</v>
      </c>
      <c r="B34" s="13" t="s">
        <v>36</v>
      </c>
      <c r="C34" s="14" t="s">
        <v>37</v>
      </c>
      <c r="D34" s="71">
        <v>350</v>
      </c>
      <c r="E34" s="43" t="s">
        <v>38</v>
      </c>
      <c r="F34" s="69">
        <v>43644</v>
      </c>
      <c r="G34" s="27"/>
      <c r="H34" s="70">
        <v>20160</v>
      </c>
      <c r="I34" s="77">
        <v>0.6</v>
      </c>
      <c r="J34" s="70">
        <f t="shared" si="0"/>
        <v>12100</v>
      </c>
      <c r="K34" s="74">
        <f t="shared" si="1"/>
        <v>20160</v>
      </c>
      <c r="L34" s="47" t="e">
        <f t="shared" si="2"/>
        <v>#DIV/0!</v>
      </c>
      <c r="M34" s="39" t="s">
        <v>48</v>
      </c>
      <c r="N34" s="6"/>
      <c r="O34" s="6"/>
    </row>
    <row r="35" s="1" customFormat="1" customHeight="1" spans="1:15">
      <c r="A35" s="13" t="s">
        <v>80</v>
      </c>
      <c r="B35" s="13" t="s">
        <v>36</v>
      </c>
      <c r="C35" s="14" t="s">
        <v>37</v>
      </c>
      <c r="D35" s="71">
        <f>19*5*4*2</f>
        <v>760</v>
      </c>
      <c r="E35" s="43" t="s">
        <v>38</v>
      </c>
      <c r="F35" s="69">
        <v>43619</v>
      </c>
      <c r="G35" s="27"/>
      <c r="H35" s="70">
        <v>43776</v>
      </c>
      <c r="I35" s="77">
        <v>0.6</v>
      </c>
      <c r="J35" s="70">
        <f t="shared" si="0"/>
        <v>26270</v>
      </c>
      <c r="K35" s="74">
        <f t="shared" si="1"/>
        <v>43776</v>
      </c>
      <c r="L35" s="47" t="e">
        <f t="shared" si="2"/>
        <v>#DIV/0!</v>
      </c>
      <c r="M35" s="39" t="s">
        <v>48</v>
      </c>
      <c r="N35" s="6"/>
      <c r="O35" s="6"/>
    </row>
    <row r="36" s="1" customFormat="1" customHeight="1" spans="1:15">
      <c r="A36" s="13" t="s">
        <v>81</v>
      </c>
      <c r="B36" s="13" t="s">
        <v>36</v>
      </c>
      <c r="C36" s="14" t="s">
        <v>37</v>
      </c>
      <c r="D36" s="71">
        <f>18*5*4*2</f>
        <v>720</v>
      </c>
      <c r="E36" s="43" t="s">
        <v>38</v>
      </c>
      <c r="F36" s="69">
        <v>43600</v>
      </c>
      <c r="G36" s="27"/>
      <c r="H36" s="70">
        <v>41472</v>
      </c>
      <c r="I36" s="77">
        <v>0.6</v>
      </c>
      <c r="J36" s="70">
        <f t="shared" si="0"/>
        <v>24880</v>
      </c>
      <c r="K36" s="74">
        <f t="shared" si="1"/>
        <v>41472</v>
      </c>
      <c r="L36" s="47" t="e">
        <f t="shared" si="2"/>
        <v>#DIV/0!</v>
      </c>
      <c r="M36" s="39" t="s">
        <v>48</v>
      </c>
      <c r="N36" s="6"/>
      <c r="O36" s="6"/>
    </row>
    <row r="37" s="1" customFormat="1" customHeight="1" spans="1:15">
      <c r="A37" s="13" t="s">
        <v>82</v>
      </c>
      <c r="B37" s="13" t="s">
        <v>36</v>
      </c>
      <c r="C37" s="14" t="s">
        <v>37</v>
      </c>
      <c r="D37" s="71">
        <f>16*5*4</f>
        <v>320</v>
      </c>
      <c r="E37" s="43" t="s">
        <v>38</v>
      </c>
      <c r="F37" s="69">
        <v>43598</v>
      </c>
      <c r="G37" s="27"/>
      <c r="H37" s="70">
        <v>18432</v>
      </c>
      <c r="I37" s="77">
        <v>0.6</v>
      </c>
      <c r="J37" s="70">
        <f t="shared" si="0"/>
        <v>11060</v>
      </c>
      <c r="K37" s="74">
        <f t="shared" si="1"/>
        <v>18432</v>
      </c>
      <c r="L37" s="47" t="e">
        <f t="shared" si="2"/>
        <v>#DIV/0!</v>
      </c>
      <c r="M37" s="39" t="s">
        <v>48</v>
      </c>
      <c r="N37" s="6"/>
      <c r="O37" s="6"/>
    </row>
    <row r="38" s="1" customFormat="1" customHeight="1" spans="1:15">
      <c r="A38" s="13"/>
      <c r="B38" s="13"/>
      <c r="C38" s="14"/>
      <c r="D38" s="14"/>
      <c r="E38" s="72"/>
      <c r="F38" s="13"/>
      <c r="G38" s="27"/>
      <c r="H38" s="73"/>
      <c r="I38" s="73"/>
      <c r="J38" s="73"/>
      <c r="K38" s="43"/>
      <c r="L38" s="43"/>
      <c r="M38" s="28"/>
      <c r="N38" s="6"/>
      <c r="O38" s="6"/>
    </row>
    <row r="39" s="1" customFormat="1" customHeight="1" spans="1:15">
      <c r="A39" s="17" t="s">
        <v>43</v>
      </c>
      <c r="B39" s="55"/>
      <c r="C39" s="18"/>
      <c r="D39" s="74">
        <f>SUM(D5:D38)</f>
        <v>5755</v>
      </c>
      <c r="E39" s="75"/>
      <c r="F39" s="56"/>
      <c r="G39" s="74">
        <f>SUM(G5:G38)</f>
        <v>0</v>
      </c>
      <c r="H39" s="76">
        <f>SUM(H5:H38)</f>
        <v>327192</v>
      </c>
      <c r="I39" s="74"/>
      <c r="J39" s="76">
        <f>SUM(J5:J38)</f>
        <v>196320</v>
      </c>
      <c r="K39" s="74">
        <f>SUM(K5:K38)</f>
        <v>327192</v>
      </c>
      <c r="L39" s="47" t="e">
        <f>K39/G39</f>
        <v>#DIV/0!</v>
      </c>
      <c r="M39" s="28"/>
      <c r="N39" s="6"/>
      <c r="O39" s="6"/>
    </row>
    <row r="40" s="1" customFormat="1" customHeight="1" spans="1:15">
      <c r="A40" s="6" t="s">
        <v>44</v>
      </c>
      <c r="B40" s="7"/>
      <c r="C40" s="19"/>
      <c r="D40" s="19"/>
      <c r="E40" s="6"/>
      <c r="F40" s="7"/>
      <c r="G40" s="6"/>
      <c r="H40" s="6"/>
      <c r="I40" s="6" t="s">
        <v>45</v>
      </c>
      <c r="J40" s="6"/>
      <c r="K40" s="7"/>
      <c r="L40" s="7"/>
      <c r="M40" s="7"/>
      <c r="N40" s="6"/>
      <c r="O40" s="6"/>
    </row>
    <row r="41" s="1" customFormat="1" customHeight="1" spans="1:15">
      <c r="A41" s="6" t="s">
        <v>46</v>
      </c>
      <c r="B41" s="21"/>
      <c r="C41" s="20"/>
      <c r="D41" s="20"/>
      <c r="E41" s="22"/>
      <c r="F41" s="21"/>
      <c r="G41" s="6"/>
      <c r="H41" s="6"/>
      <c r="I41" s="6"/>
      <c r="J41" s="6"/>
      <c r="K41" s="7"/>
      <c r="L41" s="7"/>
      <c r="M41" s="7"/>
      <c r="N41" s="6"/>
      <c r="O41" s="6"/>
    </row>
    <row r="42" s="1" customFormat="1" customHeight="1" spans="1:15">
      <c r="A42" s="6"/>
      <c r="B42" s="7"/>
      <c r="C42" s="19"/>
      <c r="D42" s="19"/>
      <c r="E42" s="6"/>
      <c r="F42" s="7"/>
      <c r="G42" s="6"/>
      <c r="H42" s="6"/>
      <c r="I42" s="6"/>
      <c r="J42" s="6"/>
      <c r="K42" s="7"/>
      <c r="L42" s="7"/>
      <c r="M42" s="7"/>
      <c r="N42" s="6"/>
      <c r="O42" s="6"/>
    </row>
    <row r="43" s="1" customFormat="1" customHeight="1" spans="1:15">
      <c r="A43" s="6"/>
      <c r="B43" s="7"/>
      <c r="C43" s="19"/>
      <c r="D43" s="19"/>
      <c r="E43" s="6"/>
      <c r="F43" s="7"/>
      <c r="G43" s="6"/>
      <c r="H43" s="6"/>
      <c r="I43" s="6"/>
      <c r="J43" s="6"/>
      <c r="K43" s="7"/>
      <c r="L43" s="7"/>
      <c r="M43" s="7"/>
      <c r="N43" s="6"/>
      <c r="O43" s="6"/>
    </row>
    <row r="44" s="1" customFormat="1" customHeight="1" spans="1:15">
      <c r="A44" s="6"/>
      <c r="B44" s="7"/>
      <c r="C44" s="19"/>
      <c r="D44" s="19"/>
      <c r="E44" s="6"/>
      <c r="F44" s="7"/>
      <c r="G44" s="6"/>
      <c r="H44" s="6"/>
      <c r="I44" s="6"/>
      <c r="J44" s="6"/>
      <c r="K44" s="7"/>
      <c r="L44" s="7"/>
      <c r="M44" s="7"/>
      <c r="N44" s="6"/>
      <c r="O44" s="6"/>
    </row>
    <row r="45" s="1" customFormat="1" customHeight="1" spans="1:15">
      <c r="A45" s="6"/>
      <c r="B45" s="7"/>
      <c r="C45" s="19"/>
      <c r="D45" s="19"/>
      <c r="E45" s="6"/>
      <c r="F45" s="7"/>
      <c r="G45" s="6"/>
      <c r="H45" s="6"/>
      <c r="I45" s="6"/>
      <c r="J45" s="6"/>
      <c r="K45" s="7"/>
      <c r="L45" s="7"/>
      <c r="M45" s="7"/>
      <c r="N45" s="6"/>
      <c r="O45" s="6"/>
    </row>
    <row r="46" s="1" customFormat="1" customHeight="1" spans="1:15">
      <c r="A46" s="6"/>
      <c r="B46" s="7"/>
      <c r="C46" s="19"/>
      <c r="D46" s="19"/>
      <c r="E46" s="6"/>
      <c r="F46" s="7"/>
      <c r="G46" s="6"/>
      <c r="H46" s="6"/>
      <c r="I46" s="6"/>
      <c r="J46" s="6"/>
      <c r="K46" s="7"/>
      <c r="L46" s="7"/>
      <c r="M46" s="7"/>
      <c r="N46" s="6"/>
      <c r="O46" s="6"/>
    </row>
    <row r="47" s="1" customFormat="1" customHeight="1" spans="1:15">
      <c r="A47" s="6"/>
      <c r="B47" s="7"/>
      <c r="C47" s="19"/>
      <c r="D47" s="19"/>
      <c r="E47" s="6"/>
      <c r="F47" s="7"/>
      <c r="G47" s="6"/>
      <c r="H47" s="6"/>
      <c r="I47" s="6"/>
      <c r="J47" s="6"/>
      <c r="K47" s="7"/>
      <c r="L47" s="7"/>
      <c r="M47" s="7"/>
      <c r="N47" s="6"/>
      <c r="O47" s="6"/>
    </row>
    <row r="48" s="1" customFormat="1" customHeight="1" spans="1:15">
      <c r="A48" s="6"/>
      <c r="B48" s="7"/>
      <c r="C48" s="19"/>
      <c r="D48" s="19"/>
      <c r="E48" s="6"/>
      <c r="F48" s="7"/>
      <c r="G48" s="6"/>
      <c r="H48" s="6"/>
      <c r="I48" s="6"/>
      <c r="J48" s="6"/>
      <c r="K48" s="7"/>
      <c r="L48" s="7"/>
      <c r="M48" s="7"/>
      <c r="N48" s="6"/>
      <c r="O48" s="6"/>
    </row>
    <row r="49" s="1" customFormat="1" customHeight="1" spans="1:15">
      <c r="A49" s="6"/>
      <c r="B49" s="7"/>
      <c r="C49" s="19"/>
      <c r="D49" s="19"/>
      <c r="E49" s="6"/>
      <c r="F49" s="7"/>
      <c r="G49" s="6"/>
      <c r="H49" s="6"/>
      <c r="I49" s="6"/>
      <c r="J49" s="6"/>
      <c r="K49" s="7"/>
      <c r="L49" s="7"/>
      <c r="M49" s="7"/>
      <c r="N49" s="6"/>
      <c r="O49" s="6"/>
    </row>
    <row r="50" s="1" customFormat="1" customHeight="1" spans="1:15">
      <c r="A50" s="6"/>
      <c r="B50" s="7"/>
      <c r="C50" s="19"/>
      <c r="D50" s="19"/>
      <c r="E50" s="6"/>
      <c r="F50" s="7"/>
      <c r="G50" s="6"/>
      <c r="H50" s="6"/>
      <c r="I50" s="6"/>
      <c r="J50" s="6"/>
      <c r="K50" s="7"/>
      <c r="L50" s="7"/>
      <c r="M50" s="7"/>
      <c r="N50" s="6"/>
      <c r="O50" s="6"/>
    </row>
    <row r="51" s="1" customFormat="1" customHeight="1" spans="1:15">
      <c r="A51" s="6"/>
      <c r="B51" s="7"/>
      <c r="C51" s="19"/>
      <c r="D51" s="19"/>
      <c r="E51" s="6"/>
      <c r="F51" s="7"/>
      <c r="G51" s="6"/>
      <c r="H51" s="6"/>
      <c r="I51" s="6"/>
      <c r="J51" s="6"/>
      <c r="K51" s="7"/>
      <c r="L51" s="7"/>
      <c r="M51" s="7"/>
      <c r="N51" s="6"/>
      <c r="O51" s="6"/>
    </row>
    <row r="52" s="1" customFormat="1" customHeight="1" spans="1:15">
      <c r="A52" s="6"/>
      <c r="B52" s="7"/>
      <c r="C52" s="19"/>
      <c r="D52" s="19"/>
      <c r="E52" s="6"/>
      <c r="F52" s="7"/>
      <c r="G52" s="6"/>
      <c r="H52" s="6"/>
      <c r="I52" s="6"/>
      <c r="J52" s="6"/>
      <c r="K52" s="7"/>
      <c r="L52" s="7"/>
      <c r="M52" s="7"/>
      <c r="N52" s="6"/>
      <c r="O52" s="6"/>
    </row>
    <row r="53" s="1" customFormat="1" customHeight="1" spans="1:15">
      <c r="A53" s="6"/>
      <c r="B53" s="7"/>
      <c r="C53" s="19"/>
      <c r="D53" s="19"/>
      <c r="E53" s="6"/>
      <c r="F53" s="7"/>
      <c r="G53" s="6"/>
      <c r="H53" s="6"/>
      <c r="I53" s="6"/>
      <c r="J53" s="6"/>
      <c r="K53" s="7"/>
      <c r="L53" s="7"/>
      <c r="M53" s="7"/>
      <c r="N53" s="6"/>
      <c r="O53" s="6"/>
    </row>
    <row r="54" s="1" customFormat="1" customHeight="1" spans="1:15">
      <c r="A54" s="6"/>
      <c r="B54" s="7"/>
      <c r="C54" s="19"/>
      <c r="D54" s="19"/>
      <c r="E54" s="6"/>
      <c r="F54" s="7"/>
      <c r="G54" s="6"/>
      <c r="H54" s="6"/>
      <c r="I54" s="6"/>
      <c r="J54" s="6"/>
      <c r="K54" s="7"/>
      <c r="L54" s="7"/>
      <c r="M54" s="7"/>
      <c r="N54" s="6"/>
      <c r="O54" s="6"/>
    </row>
    <row r="55" s="1" customFormat="1" customHeight="1" spans="1:15">
      <c r="A55" s="6"/>
      <c r="B55" s="7"/>
      <c r="C55" s="19"/>
      <c r="D55" s="19"/>
      <c r="E55" s="6"/>
      <c r="F55" s="7"/>
      <c r="G55" s="6"/>
      <c r="H55" s="6"/>
      <c r="I55" s="6"/>
      <c r="J55" s="6"/>
      <c r="K55" s="7"/>
      <c r="L55" s="7"/>
      <c r="M55" s="7"/>
      <c r="N55" s="6"/>
      <c r="O55" s="6"/>
    </row>
    <row r="56" s="1" customFormat="1" customHeight="1" spans="1:15">
      <c r="A56" s="6"/>
      <c r="B56" s="7"/>
      <c r="C56" s="19"/>
      <c r="D56" s="19"/>
      <c r="E56" s="6"/>
      <c r="F56" s="7"/>
      <c r="G56" s="6"/>
      <c r="H56" s="6"/>
      <c r="I56" s="6"/>
      <c r="J56" s="6"/>
      <c r="K56" s="7"/>
      <c r="L56" s="7"/>
      <c r="M56" s="7"/>
      <c r="N56" s="6"/>
      <c r="O56" s="6"/>
    </row>
    <row r="57" s="1" customFormat="1" customHeight="1" spans="1:15">
      <c r="A57" s="6"/>
      <c r="B57" s="7"/>
      <c r="C57" s="19"/>
      <c r="D57" s="19"/>
      <c r="E57" s="6"/>
      <c r="F57" s="7"/>
      <c r="G57" s="6"/>
      <c r="H57" s="6"/>
      <c r="I57" s="6"/>
      <c r="J57" s="6"/>
      <c r="K57" s="7"/>
      <c r="L57" s="7"/>
      <c r="M57" s="7"/>
      <c r="N57" s="6"/>
      <c r="O57" s="6"/>
    </row>
    <row r="58" s="1" customFormat="1" customHeight="1" spans="1:15">
      <c r="A58" s="6"/>
      <c r="B58" s="7"/>
      <c r="C58" s="19"/>
      <c r="D58" s="19"/>
      <c r="E58" s="6"/>
      <c r="F58" s="7"/>
      <c r="G58" s="6"/>
      <c r="H58" s="6"/>
      <c r="I58" s="6"/>
      <c r="J58" s="6"/>
      <c r="K58" s="7"/>
      <c r="L58" s="7"/>
      <c r="M58" s="7"/>
      <c r="N58" s="6"/>
      <c r="O58" s="6"/>
    </row>
    <row r="59" s="1" customFormat="1" customHeight="1" spans="1:15">
      <c r="A59" s="6"/>
      <c r="B59" s="7"/>
      <c r="C59" s="19"/>
      <c r="D59" s="19"/>
      <c r="E59" s="6"/>
      <c r="F59" s="7"/>
      <c r="G59" s="6"/>
      <c r="H59" s="6"/>
      <c r="I59" s="6"/>
      <c r="J59" s="6"/>
      <c r="K59" s="7"/>
      <c r="L59" s="7"/>
      <c r="M59" s="7"/>
      <c r="N59" s="6"/>
      <c r="O59" s="6"/>
    </row>
    <row r="60" s="1" customFormat="1" customHeight="1" spans="1:15">
      <c r="A60" s="6"/>
      <c r="B60" s="7"/>
      <c r="C60" s="19"/>
      <c r="D60" s="19"/>
      <c r="E60" s="6"/>
      <c r="F60" s="7"/>
      <c r="G60" s="6"/>
      <c r="H60" s="6"/>
      <c r="I60" s="6"/>
      <c r="J60" s="6"/>
      <c r="K60" s="7"/>
      <c r="L60" s="7"/>
      <c r="M60" s="7"/>
      <c r="N60" s="6"/>
      <c r="O60" s="6"/>
    </row>
    <row r="61" s="1" customFormat="1" customHeight="1" spans="1:15">
      <c r="A61" s="6"/>
      <c r="B61" s="7"/>
      <c r="C61" s="19"/>
      <c r="D61" s="19"/>
      <c r="E61" s="6"/>
      <c r="F61" s="7"/>
      <c r="G61" s="6"/>
      <c r="H61" s="6"/>
      <c r="I61" s="6"/>
      <c r="J61" s="6"/>
      <c r="K61" s="7"/>
      <c r="L61" s="7"/>
      <c r="M61" s="7"/>
      <c r="N61" s="6"/>
      <c r="O61" s="6"/>
    </row>
    <row r="62" s="1" customFormat="1" customHeight="1" spans="1:15">
      <c r="A62" s="6"/>
      <c r="B62" s="7"/>
      <c r="C62" s="19"/>
      <c r="D62" s="19"/>
      <c r="E62" s="6"/>
      <c r="F62" s="7"/>
      <c r="G62" s="6"/>
      <c r="H62" s="6"/>
      <c r="I62" s="6"/>
      <c r="J62" s="6"/>
      <c r="K62" s="7"/>
      <c r="L62" s="7"/>
      <c r="M62" s="7"/>
      <c r="N62" s="6"/>
      <c r="O62" s="6"/>
    </row>
    <row r="63" s="1" customFormat="1" customHeight="1" spans="1:15">
      <c r="A63" s="6"/>
      <c r="B63" s="7"/>
      <c r="C63" s="19"/>
      <c r="D63" s="19"/>
      <c r="E63" s="6"/>
      <c r="F63" s="7"/>
      <c r="G63" s="6"/>
      <c r="H63" s="6"/>
      <c r="I63" s="6"/>
      <c r="J63" s="6"/>
      <c r="K63" s="7"/>
      <c r="L63" s="7"/>
      <c r="M63" s="7"/>
      <c r="N63" s="6"/>
      <c r="O63" s="6"/>
    </row>
    <row r="64" s="1" customFormat="1" customHeight="1" spans="1:15">
      <c r="A64" s="6"/>
      <c r="B64" s="7"/>
      <c r="C64" s="19"/>
      <c r="D64" s="19"/>
      <c r="E64" s="6"/>
      <c r="F64" s="7"/>
      <c r="G64" s="6"/>
      <c r="H64" s="6"/>
      <c r="I64" s="6"/>
      <c r="J64" s="6"/>
      <c r="K64" s="7"/>
      <c r="L64" s="7"/>
      <c r="M64" s="7"/>
      <c r="N64" s="6"/>
      <c r="O64" s="6"/>
    </row>
    <row r="65" s="1" customFormat="1" customHeight="1" spans="1:15">
      <c r="A65" s="6"/>
      <c r="B65" s="7"/>
      <c r="C65" s="19"/>
      <c r="D65" s="19"/>
      <c r="E65" s="6"/>
      <c r="F65" s="7"/>
      <c r="G65" s="6"/>
      <c r="H65" s="6"/>
      <c r="I65" s="6"/>
      <c r="J65" s="6"/>
      <c r="K65" s="7"/>
      <c r="L65" s="7"/>
      <c r="M65" s="7"/>
      <c r="N65" s="6"/>
      <c r="O65" s="6"/>
    </row>
    <row r="66" s="1" customFormat="1" customHeight="1" spans="1:15">
      <c r="A66" s="6"/>
      <c r="B66" s="7"/>
      <c r="C66" s="19"/>
      <c r="D66" s="19"/>
      <c r="E66" s="6"/>
      <c r="F66" s="7"/>
      <c r="G66" s="6"/>
      <c r="H66" s="6"/>
      <c r="I66" s="6"/>
      <c r="J66" s="6"/>
      <c r="K66" s="7"/>
      <c r="L66" s="7"/>
      <c r="M66" s="7"/>
      <c r="N66" s="6"/>
      <c r="O66" s="6"/>
    </row>
    <row r="67" s="1" customFormat="1" customHeight="1" spans="1:15">
      <c r="A67" s="6"/>
      <c r="B67" s="7"/>
      <c r="C67" s="19"/>
      <c r="D67" s="19"/>
      <c r="E67" s="6"/>
      <c r="F67" s="7"/>
      <c r="G67" s="6"/>
      <c r="H67" s="6"/>
      <c r="I67" s="6"/>
      <c r="J67" s="6"/>
      <c r="K67" s="7"/>
      <c r="L67" s="7"/>
      <c r="M67" s="7"/>
      <c r="N67" s="6"/>
      <c r="O67" s="6"/>
    </row>
    <row r="68" s="1" customFormat="1" customHeight="1" spans="1:15">
      <c r="A68" s="6"/>
      <c r="B68" s="7"/>
      <c r="C68" s="19"/>
      <c r="D68" s="19"/>
      <c r="E68" s="6"/>
      <c r="F68" s="7"/>
      <c r="G68" s="6"/>
      <c r="H68" s="6"/>
      <c r="I68" s="6"/>
      <c r="J68" s="6"/>
      <c r="K68" s="7"/>
      <c r="L68" s="7"/>
      <c r="M68" s="7"/>
      <c r="N68" s="6"/>
      <c r="O68" s="6"/>
    </row>
    <row r="69" s="1" customFormat="1" customHeight="1" spans="1:15">
      <c r="A69" s="6"/>
      <c r="B69" s="7"/>
      <c r="C69" s="19"/>
      <c r="D69" s="19"/>
      <c r="E69" s="6"/>
      <c r="F69" s="7"/>
      <c r="G69" s="6"/>
      <c r="H69" s="6"/>
      <c r="I69" s="6"/>
      <c r="J69" s="6"/>
      <c r="K69" s="7"/>
      <c r="L69" s="7"/>
      <c r="M69" s="7"/>
      <c r="N69" s="6"/>
      <c r="O69" s="6"/>
    </row>
    <row r="70" s="1" customFormat="1" customHeight="1" spans="1:15">
      <c r="A70" s="6"/>
      <c r="B70" s="7"/>
      <c r="C70" s="19"/>
      <c r="D70" s="19"/>
      <c r="E70" s="6"/>
      <c r="F70" s="7"/>
      <c r="G70" s="6"/>
      <c r="H70" s="6"/>
      <c r="I70" s="6"/>
      <c r="J70" s="6"/>
      <c r="K70" s="7"/>
      <c r="L70" s="7"/>
      <c r="M70" s="7"/>
      <c r="N70" s="6"/>
      <c r="O70" s="6"/>
    </row>
    <row r="71" s="1" customFormat="1" customHeight="1" spans="1:15">
      <c r="A71" s="6"/>
      <c r="B71" s="7"/>
      <c r="C71" s="19"/>
      <c r="D71" s="19"/>
      <c r="E71" s="6"/>
      <c r="F71" s="7"/>
      <c r="G71" s="6"/>
      <c r="H71" s="6"/>
      <c r="I71" s="6"/>
      <c r="J71" s="6"/>
      <c r="K71" s="7"/>
      <c r="L71" s="7"/>
      <c r="M71" s="7"/>
      <c r="N71" s="6"/>
      <c r="O71" s="6"/>
    </row>
    <row r="72" s="1" customFormat="1" customHeight="1" spans="1:15">
      <c r="A72" s="6"/>
      <c r="B72" s="7"/>
      <c r="C72" s="19"/>
      <c r="D72" s="19"/>
      <c r="E72" s="6"/>
      <c r="F72" s="7"/>
      <c r="G72" s="6"/>
      <c r="H72" s="6"/>
      <c r="I72" s="6"/>
      <c r="J72" s="6"/>
      <c r="K72" s="7"/>
      <c r="L72" s="7"/>
      <c r="M72" s="7"/>
      <c r="N72" s="6"/>
      <c r="O72" s="6"/>
    </row>
    <row r="73" s="1" customFormat="1" customHeight="1" spans="1:15">
      <c r="A73" s="6"/>
      <c r="B73" s="7"/>
      <c r="C73" s="19"/>
      <c r="D73" s="19"/>
      <c r="E73" s="6"/>
      <c r="F73" s="7"/>
      <c r="G73" s="6"/>
      <c r="H73" s="6"/>
      <c r="I73" s="6"/>
      <c r="J73" s="6"/>
      <c r="K73" s="7"/>
      <c r="L73" s="7"/>
      <c r="M73" s="7"/>
      <c r="N73" s="6"/>
      <c r="O73" s="6"/>
    </row>
    <row r="74" s="1" customFormat="1" customHeight="1" spans="1:15">
      <c r="A74" s="6"/>
      <c r="B74" s="7"/>
      <c r="C74" s="19"/>
      <c r="D74" s="19"/>
      <c r="E74" s="6"/>
      <c r="F74" s="7"/>
      <c r="G74" s="6"/>
      <c r="H74" s="6"/>
      <c r="I74" s="6"/>
      <c r="J74" s="6"/>
      <c r="K74" s="7"/>
      <c r="L74" s="7"/>
      <c r="M74" s="7"/>
      <c r="N74" s="6"/>
      <c r="O74" s="6"/>
    </row>
    <row r="75" s="1" customFormat="1" customHeight="1" spans="1:15">
      <c r="A75" s="6"/>
      <c r="B75" s="7"/>
      <c r="C75" s="19"/>
      <c r="D75" s="19"/>
      <c r="E75" s="6"/>
      <c r="F75" s="7"/>
      <c r="G75" s="6"/>
      <c r="H75" s="6"/>
      <c r="I75" s="6"/>
      <c r="J75" s="6"/>
      <c r="K75" s="7"/>
      <c r="L75" s="7"/>
      <c r="M75" s="7"/>
      <c r="N75" s="6"/>
      <c r="O75" s="6"/>
    </row>
    <row r="76" s="1" customFormat="1" customHeight="1" spans="1:15">
      <c r="A76" s="6"/>
      <c r="B76" s="7"/>
      <c r="C76" s="19"/>
      <c r="D76" s="19"/>
      <c r="E76" s="6"/>
      <c r="F76" s="7"/>
      <c r="G76" s="6"/>
      <c r="H76" s="6"/>
      <c r="I76" s="6"/>
      <c r="J76" s="6"/>
      <c r="K76" s="7"/>
      <c r="L76" s="7"/>
      <c r="M76" s="7"/>
      <c r="N76" s="6"/>
      <c r="O76" s="6"/>
    </row>
    <row r="77" s="1" customFormat="1" customHeight="1" spans="1:15">
      <c r="A77" s="6"/>
      <c r="B77" s="7"/>
      <c r="C77" s="19"/>
      <c r="D77" s="19"/>
      <c r="E77" s="6"/>
      <c r="F77" s="7"/>
      <c r="G77" s="6"/>
      <c r="H77" s="6"/>
      <c r="I77" s="6"/>
      <c r="J77" s="6"/>
      <c r="K77" s="7"/>
      <c r="L77" s="7"/>
      <c r="M77" s="7"/>
      <c r="N77" s="6"/>
      <c r="O77" s="6"/>
    </row>
    <row r="78" s="1" customFormat="1" customHeight="1" spans="1:15">
      <c r="A78" s="6"/>
      <c r="B78" s="7"/>
      <c r="C78" s="19"/>
      <c r="D78" s="19"/>
      <c r="E78" s="6"/>
      <c r="F78" s="7"/>
      <c r="G78" s="6"/>
      <c r="H78" s="6"/>
      <c r="I78" s="6"/>
      <c r="J78" s="6"/>
      <c r="K78" s="7"/>
      <c r="L78" s="7"/>
      <c r="M78" s="7"/>
      <c r="N78" s="6"/>
      <c r="O78" s="6"/>
    </row>
    <row r="79" s="1" customFormat="1" customHeight="1" spans="1:15">
      <c r="A79" s="6"/>
      <c r="B79" s="7"/>
      <c r="C79" s="19"/>
      <c r="D79" s="19"/>
      <c r="E79" s="6"/>
      <c r="F79" s="7"/>
      <c r="G79" s="6"/>
      <c r="H79" s="6"/>
      <c r="I79" s="6"/>
      <c r="J79" s="6"/>
      <c r="K79" s="7"/>
      <c r="L79" s="7"/>
      <c r="M79" s="7"/>
      <c r="N79" s="6"/>
      <c r="O79" s="6"/>
    </row>
    <row r="80" s="1" customFormat="1" customHeight="1" spans="1:15">
      <c r="A80" s="6"/>
      <c r="B80" s="7"/>
      <c r="C80" s="19"/>
      <c r="D80" s="19"/>
      <c r="E80" s="6"/>
      <c r="F80" s="7"/>
      <c r="G80" s="6"/>
      <c r="H80" s="6"/>
      <c r="I80" s="6"/>
      <c r="J80" s="6"/>
      <c r="K80" s="7"/>
      <c r="L80" s="7"/>
      <c r="M80" s="7"/>
      <c r="N80" s="6"/>
      <c r="O80" s="6"/>
    </row>
    <row r="81" s="1" customFormat="1" customHeight="1" spans="1:15">
      <c r="A81" s="6"/>
      <c r="B81" s="7"/>
      <c r="C81" s="19"/>
      <c r="D81" s="19"/>
      <c r="E81" s="6"/>
      <c r="F81" s="7"/>
      <c r="G81" s="6"/>
      <c r="H81" s="6"/>
      <c r="I81" s="6"/>
      <c r="J81" s="6"/>
      <c r="K81" s="7"/>
      <c r="L81" s="7"/>
      <c r="M81" s="7"/>
      <c r="N81" s="6"/>
      <c r="O81" s="6"/>
    </row>
    <row r="82" s="1" customFormat="1" customHeight="1" spans="1:15">
      <c r="A82" s="6"/>
      <c r="B82" s="7"/>
      <c r="C82" s="19"/>
      <c r="D82" s="19"/>
      <c r="E82" s="6"/>
      <c r="F82" s="7"/>
      <c r="G82" s="6"/>
      <c r="H82" s="6"/>
      <c r="I82" s="6"/>
      <c r="J82" s="6"/>
      <c r="K82" s="7"/>
      <c r="L82" s="7"/>
      <c r="M82" s="7"/>
      <c r="N82" s="6"/>
      <c r="O82" s="6"/>
    </row>
    <row r="83" s="1" customFormat="1" customHeight="1" spans="1:15">
      <c r="A83" s="6"/>
      <c r="B83" s="7"/>
      <c r="C83" s="19"/>
      <c r="D83" s="19"/>
      <c r="E83" s="6"/>
      <c r="F83" s="7"/>
      <c r="G83" s="6"/>
      <c r="H83" s="6"/>
      <c r="I83" s="6"/>
      <c r="J83" s="6"/>
      <c r="K83" s="7"/>
      <c r="L83" s="7"/>
      <c r="M83" s="7"/>
      <c r="N83" s="6"/>
      <c r="O83" s="6"/>
    </row>
    <row r="84" s="1" customFormat="1" customHeight="1" spans="1:15">
      <c r="A84" s="6"/>
      <c r="B84" s="7"/>
      <c r="C84" s="19"/>
      <c r="D84" s="19"/>
      <c r="E84" s="6"/>
      <c r="F84" s="7"/>
      <c r="G84" s="6"/>
      <c r="H84" s="6"/>
      <c r="I84" s="6"/>
      <c r="J84" s="6"/>
      <c r="K84" s="7"/>
      <c r="L84" s="7"/>
      <c r="M84" s="7"/>
      <c r="N84" s="6"/>
      <c r="O84" s="6"/>
    </row>
  </sheetData>
  <autoFilter ref="A4:O37">
    <extLst/>
  </autoFilter>
  <mergeCells count="2">
    <mergeCell ref="A1:M1"/>
    <mergeCell ref="A39:C39"/>
  </mergeCells>
  <pageMargins left="0.751388888888889" right="0.751388888888889" top="0.590277777777778" bottom="0.472222222222222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2"/>
  <sheetViews>
    <sheetView topLeftCell="A13" workbookViewId="0">
      <selection activeCell="O20" sqref="O20"/>
    </sheetView>
  </sheetViews>
  <sheetFormatPr defaultColWidth="14" defaultRowHeight="14"/>
  <cols>
    <col min="1" max="1" width="9.09090909090909" style="1" customWidth="1"/>
    <col min="2" max="2" width="12.6454545454545" style="1" customWidth="1"/>
    <col min="3" max="3" width="19" style="2" customWidth="1"/>
    <col min="4" max="4" width="17.0090909090909" style="2" customWidth="1"/>
    <col min="5" max="5" width="7.09090909090909" style="3" customWidth="1"/>
    <col min="6" max="6" width="4.18181818181818" style="3" customWidth="1"/>
    <col min="7" max="7" width="9.18181818181818" style="3" customWidth="1"/>
    <col min="8" max="8" width="11.8636363636364" style="3" customWidth="1"/>
    <col min="9" max="9" width="4.81818181818182" style="1" hidden="1" customWidth="1"/>
    <col min="10" max="10" width="6.81818181818182" style="1" hidden="1" customWidth="1"/>
    <col min="11" max="11" width="14.3636363636364" style="1" hidden="1" customWidth="1"/>
    <col min="12" max="12" width="15.1818181818182" style="1" hidden="1" customWidth="1"/>
    <col min="13" max="13" width="7.90909090909091" style="1" customWidth="1"/>
    <col min="14" max="15" width="12.0909090909091" style="1" customWidth="1"/>
    <col min="16" max="16" width="12.8272727272727" style="1" customWidth="1"/>
    <col min="17" max="17" width="7.81818181818182" style="1" customWidth="1"/>
    <col min="18" max="18" width="16.8545454545455" style="1" customWidth="1"/>
    <col min="19" max="19" width="9.30909090909091" style="1" hidden="1" customWidth="1"/>
    <col min="20" max="20" width="9.72727272727273" style="1" hidden="1" customWidth="1"/>
    <col min="21" max="21" width="11.2363636363636" style="1" customWidth="1"/>
    <col min="22" max="22" width="7.09090909090909" style="4" customWidth="1"/>
    <col min="23" max="25" width="12.7454545454545" style="1" customWidth="1"/>
    <col min="26" max="16384" width="14" style="1"/>
  </cols>
  <sheetData>
    <row r="1" s="1" customFormat="1" ht="25.5" customHeight="1" spans="1:24">
      <c r="A1" s="5" t="s">
        <v>83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37"/>
      <c r="W1" s="6"/>
      <c r="X1" s="6"/>
    </row>
    <row r="2" s="1" customFormat="1" ht="25.5" customHeight="1" spans="1:24">
      <c r="A2" s="5"/>
      <c r="B2" s="5"/>
      <c r="C2" s="5"/>
      <c r="D2" s="5"/>
      <c r="E2" s="5"/>
      <c r="F2" s="5"/>
      <c r="G2" s="5"/>
      <c r="H2" s="5"/>
      <c r="I2" s="5"/>
      <c r="J2" s="5"/>
      <c r="K2" s="23" t="s">
        <v>1</v>
      </c>
      <c r="L2" s="23"/>
      <c r="M2" s="23" t="s">
        <v>1</v>
      </c>
      <c r="N2" s="23"/>
      <c r="O2" s="23"/>
      <c r="P2" s="5"/>
      <c r="Q2" s="5"/>
      <c r="R2" s="5"/>
      <c r="S2" s="5"/>
      <c r="T2" s="5"/>
      <c r="U2" s="5"/>
      <c r="V2" s="37"/>
      <c r="W2" s="6"/>
      <c r="X2" s="6"/>
    </row>
    <row r="3" s="1" customFormat="1" ht="27" customHeight="1" spans="1:24">
      <c r="A3" s="6" t="s">
        <v>24</v>
      </c>
      <c r="B3" s="41"/>
      <c r="C3" s="2"/>
      <c r="E3" s="7"/>
      <c r="F3" s="7"/>
      <c r="G3" s="7"/>
      <c r="H3" s="8"/>
      <c r="I3" s="8"/>
      <c r="J3" s="8"/>
      <c r="K3" s="8"/>
      <c r="L3" s="6"/>
      <c r="M3" s="6"/>
      <c r="N3" s="6"/>
      <c r="O3" s="6"/>
      <c r="P3" s="6"/>
      <c r="Q3" s="6"/>
      <c r="R3" s="6"/>
      <c r="S3" s="6"/>
      <c r="T3" s="6"/>
      <c r="U3" s="6"/>
      <c r="V3" s="38" t="s">
        <v>25</v>
      </c>
      <c r="W3" s="6"/>
      <c r="X3" s="6"/>
    </row>
    <row r="4" s="1" customFormat="1" ht="33" customHeight="1" spans="1:24">
      <c r="A4" s="9" t="s">
        <v>26</v>
      </c>
      <c r="B4" s="9" t="s">
        <v>84</v>
      </c>
      <c r="C4" s="9" t="s">
        <v>85</v>
      </c>
      <c r="D4" s="9" t="s">
        <v>86</v>
      </c>
      <c r="E4" s="10" t="s">
        <v>87</v>
      </c>
      <c r="F4" s="10" t="s">
        <v>30</v>
      </c>
      <c r="G4" s="10" t="s">
        <v>88</v>
      </c>
      <c r="H4" s="10" t="s">
        <v>89</v>
      </c>
      <c r="I4" s="10" t="s">
        <v>90</v>
      </c>
      <c r="J4" s="10" t="s">
        <v>91</v>
      </c>
      <c r="K4" s="24" t="s">
        <v>32</v>
      </c>
      <c r="L4" s="25"/>
      <c r="M4" s="26" t="s">
        <v>92</v>
      </c>
      <c r="N4" s="60" t="s">
        <v>4</v>
      </c>
      <c r="O4" s="61"/>
      <c r="P4" s="61"/>
      <c r="Q4" s="10" t="s">
        <v>33</v>
      </c>
      <c r="R4" s="10" t="s">
        <v>5</v>
      </c>
      <c r="S4" s="10" t="s">
        <v>7</v>
      </c>
      <c r="T4" s="10" t="s">
        <v>34</v>
      </c>
      <c r="U4" s="26" t="s">
        <v>93</v>
      </c>
      <c r="V4" s="26" t="s">
        <v>6</v>
      </c>
      <c r="W4" s="6"/>
      <c r="X4" s="6"/>
    </row>
    <row r="5" s="1" customFormat="1" ht="33" customHeight="1" spans="1:24">
      <c r="A5" s="11"/>
      <c r="B5" s="11"/>
      <c r="C5" s="11"/>
      <c r="D5" s="11"/>
      <c r="E5" s="12"/>
      <c r="F5" s="12"/>
      <c r="G5" s="12"/>
      <c r="H5" s="12"/>
      <c r="I5" s="12"/>
      <c r="J5" s="12"/>
      <c r="K5" s="26" t="s">
        <v>94</v>
      </c>
      <c r="L5" s="26" t="s">
        <v>95</v>
      </c>
      <c r="M5" s="26"/>
      <c r="N5" s="60" t="s">
        <v>94</v>
      </c>
      <c r="O5" s="60" t="s">
        <v>96</v>
      </c>
      <c r="P5" s="60" t="s">
        <v>95</v>
      </c>
      <c r="Q5" s="12"/>
      <c r="R5" s="12"/>
      <c r="S5" s="12"/>
      <c r="T5" s="12"/>
      <c r="U5" s="26"/>
      <c r="V5" s="26"/>
      <c r="W5" s="6"/>
      <c r="X5" s="6"/>
    </row>
    <row r="6" s="1" customFormat="1" ht="29" customHeight="1" spans="1:24">
      <c r="A6" s="13" t="s">
        <v>35</v>
      </c>
      <c r="B6" s="42" t="s">
        <v>97</v>
      </c>
      <c r="C6" s="14" t="s">
        <v>98</v>
      </c>
      <c r="D6" s="14" t="s">
        <v>99</v>
      </c>
      <c r="E6" s="43">
        <v>1</v>
      </c>
      <c r="F6" s="13" t="s">
        <v>100</v>
      </c>
      <c r="G6" s="13" t="s">
        <v>101</v>
      </c>
      <c r="H6" s="13" t="s">
        <v>102</v>
      </c>
      <c r="I6" s="16">
        <v>240</v>
      </c>
      <c r="J6" s="16">
        <v>84</v>
      </c>
      <c r="K6" s="27">
        <v>36410.26</v>
      </c>
      <c r="L6" s="27">
        <v>11687.71</v>
      </c>
      <c r="M6" s="28">
        <v>0</v>
      </c>
      <c r="N6" s="62"/>
      <c r="O6" s="63"/>
      <c r="P6" s="29"/>
      <c r="Q6" s="31"/>
      <c r="R6" s="31"/>
      <c r="S6" s="31"/>
      <c r="T6" s="31"/>
      <c r="U6" s="31" t="s">
        <v>103</v>
      </c>
      <c r="V6" s="39" t="s">
        <v>104</v>
      </c>
      <c r="W6" s="6"/>
      <c r="X6" s="6"/>
    </row>
    <row r="7" s="1" customFormat="1" ht="29" customHeight="1" spans="1:24">
      <c r="A7" s="13" t="s">
        <v>41</v>
      </c>
      <c r="B7" s="42" t="s">
        <v>105</v>
      </c>
      <c r="C7" s="14" t="s">
        <v>106</v>
      </c>
      <c r="D7" s="14" t="s">
        <v>107</v>
      </c>
      <c r="E7" s="43">
        <v>1</v>
      </c>
      <c r="F7" s="13" t="s">
        <v>108</v>
      </c>
      <c r="G7" s="13" t="s">
        <v>101</v>
      </c>
      <c r="H7" s="13" t="s">
        <v>109</v>
      </c>
      <c r="I7" s="16">
        <v>120</v>
      </c>
      <c r="J7" s="16">
        <v>82</v>
      </c>
      <c r="K7" s="27">
        <v>7029540</v>
      </c>
      <c r="L7" s="27">
        <v>2370126.63</v>
      </c>
      <c r="M7" s="43">
        <v>1</v>
      </c>
      <c r="N7" s="62">
        <v>4500000</v>
      </c>
      <c r="O7" s="63">
        <v>0.42</v>
      </c>
      <c r="P7" s="29">
        <v>1890000</v>
      </c>
      <c r="Q7" s="30">
        <v>0.5</v>
      </c>
      <c r="R7" s="29">
        <f t="shared" ref="R7:R13" si="0">ROUND(P7*Q7,-1)</f>
        <v>945000</v>
      </c>
      <c r="S7" s="31"/>
      <c r="T7" s="31"/>
      <c r="U7" s="31" t="s">
        <v>103</v>
      </c>
      <c r="V7" s="39" t="s">
        <v>110</v>
      </c>
      <c r="W7" s="6"/>
      <c r="X7" s="6"/>
    </row>
    <row r="8" s="1" customFormat="1" ht="21" customHeight="1" spans="1:24">
      <c r="A8" s="13" t="s">
        <v>49</v>
      </c>
      <c r="B8" s="42" t="s">
        <v>111</v>
      </c>
      <c r="C8" s="14" t="s">
        <v>112</v>
      </c>
      <c r="D8" s="14" t="s">
        <v>113</v>
      </c>
      <c r="E8" s="43">
        <v>2</v>
      </c>
      <c r="F8" s="13" t="s">
        <v>100</v>
      </c>
      <c r="G8" s="13" t="s">
        <v>114</v>
      </c>
      <c r="H8" s="13" t="s">
        <v>109</v>
      </c>
      <c r="I8" s="16">
        <v>60</v>
      </c>
      <c r="J8" s="16">
        <v>60</v>
      </c>
      <c r="K8" s="27">
        <v>177012</v>
      </c>
      <c r="L8" s="27">
        <v>5310.36</v>
      </c>
      <c r="M8" s="43">
        <v>2</v>
      </c>
      <c r="N8" s="62">
        <v>159616</v>
      </c>
      <c r="O8" s="63">
        <v>0.48</v>
      </c>
      <c r="P8" s="29">
        <f t="shared" ref="P6:P24" si="1">ROUND(N8*O8,-1)</f>
        <v>76620</v>
      </c>
      <c r="Q8" s="30">
        <v>0.5</v>
      </c>
      <c r="R8" s="29">
        <f t="shared" si="0"/>
        <v>38310</v>
      </c>
      <c r="S8" s="31"/>
      <c r="T8" s="31"/>
      <c r="U8" s="31" t="s">
        <v>103</v>
      </c>
      <c r="V8" s="39" t="s">
        <v>110</v>
      </c>
      <c r="W8" s="6"/>
      <c r="X8" s="6"/>
    </row>
    <row r="9" s="1" customFormat="1" ht="21" customHeight="1" spans="1:24">
      <c r="A9" s="13" t="s">
        <v>50</v>
      </c>
      <c r="B9" s="42" t="s">
        <v>115</v>
      </c>
      <c r="C9" s="14" t="s">
        <v>116</v>
      </c>
      <c r="D9" s="14" t="s">
        <v>117</v>
      </c>
      <c r="E9" s="43">
        <v>1</v>
      </c>
      <c r="F9" s="13" t="s">
        <v>100</v>
      </c>
      <c r="G9" s="13" t="s">
        <v>101</v>
      </c>
      <c r="H9" s="13" t="s">
        <v>109</v>
      </c>
      <c r="I9" s="16">
        <v>120</v>
      </c>
      <c r="J9" s="16">
        <v>82</v>
      </c>
      <c r="K9" s="27">
        <v>28111.3</v>
      </c>
      <c r="L9" s="27">
        <v>9478.33</v>
      </c>
      <c r="M9" s="43">
        <v>1</v>
      </c>
      <c r="N9" s="62">
        <v>31800</v>
      </c>
      <c r="O9" s="63">
        <v>0.5</v>
      </c>
      <c r="P9" s="29">
        <f t="shared" si="1"/>
        <v>15900</v>
      </c>
      <c r="Q9" s="30">
        <v>0.5</v>
      </c>
      <c r="R9" s="29">
        <f t="shared" si="0"/>
        <v>7950</v>
      </c>
      <c r="S9" s="31"/>
      <c r="T9" s="31"/>
      <c r="U9" s="31" t="s">
        <v>103</v>
      </c>
      <c r="V9" s="39" t="s">
        <v>110</v>
      </c>
      <c r="W9" s="6"/>
      <c r="X9" s="6"/>
    </row>
    <row r="10" s="1" customFormat="1" ht="21" customHeight="1" spans="1:24">
      <c r="A10" s="13" t="s">
        <v>51</v>
      </c>
      <c r="B10" s="42" t="s">
        <v>118</v>
      </c>
      <c r="C10" s="14" t="s">
        <v>119</v>
      </c>
      <c r="D10" s="14"/>
      <c r="E10" s="43">
        <v>2</v>
      </c>
      <c r="F10" s="13" t="s">
        <v>100</v>
      </c>
      <c r="G10" s="13" t="s">
        <v>114</v>
      </c>
      <c r="H10" s="13" t="s">
        <v>109</v>
      </c>
      <c r="I10" s="16">
        <v>60</v>
      </c>
      <c r="J10" s="16">
        <v>60</v>
      </c>
      <c r="K10" s="27">
        <v>5721.24</v>
      </c>
      <c r="L10" s="27">
        <v>171.64</v>
      </c>
      <c r="M10" s="43">
        <v>2</v>
      </c>
      <c r="N10" s="62">
        <v>5200</v>
      </c>
      <c r="O10" s="63">
        <v>0.43</v>
      </c>
      <c r="P10" s="29">
        <f t="shared" si="1"/>
        <v>2240</v>
      </c>
      <c r="Q10" s="30">
        <v>0.5</v>
      </c>
      <c r="R10" s="29">
        <f t="shared" si="0"/>
        <v>1120</v>
      </c>
      <c r="S10" s="31"/>
      <c r="T10" s="31"/>
      <c r="U10" s="31" t="s">
        <v>103</v>
      </c>
      <c r="V10" s="39" t="s">
        <v>110</v>
      </c>
      <c r="W10" s="6"/>
      <c r="X10" s="6"/>
    </row>
    <row r="11" s="1" customFormat="1" ht="21" customHeight="1" spans="1:24">
      <c r="A11" s="13" t="s">
        <v>52</v>
      </c>
      <c r="B11" s="42" t="s">
        <v>120</v>
      </c>
      <c r="C11" s="14" t="s">
        <v>121</v>
      </c>
      <c r="D11" s="14" t="s">
        <v>122</v>
      </c>
      <c r="E11" s="43">
        <v>200</v>
      </c>
      <c r="F11" s="13" t="s">
        <v>123</v>
      </c>
      <c r="G11" s="13" t="s">
        <v>101</v>
      </c>
      <c r="H11" s="13" t="s">
        <v>124</v>
      </c>
      <c r="I11" s="16">
        <v>120</v>
      </c>
      <c r="J11" s="16">
        <v>80</v>
      </c>
      <c r="K11" s="27">
        <v>108793.05</v>
      </c>
      <c r="L11" s="27">
        <v>38440.25</v>
      </c>
      <c r="M11" s="43">
        <v>200</v>
      </c>
      <c r="N11" s="62">
        <v>35088</v>
      </c>
      <c r="O11" s="63">
        <v>0.61</v>
      </c>
      <c r="P11" s="29">
        <f t="shared" si="1"/>
        <v>21400</v>
      </c>
      <c r="Q11" s="30">
        <v>0.5</v>
      </c>
      <c r="R11" s="29">
        <f t="shared" si="0"/>
        <v>10700</v>
      </c>
      <c r="S11" s="31"/>
      <c r="T11" s="31"/>
      <c r="U11" s="31" t="s">
        <v>103</v>
      </c>
      <c r="V11" s="39" t="s">
        <v>110</v>
      </c>
      <c r="W11" s="6"/>
      <c r="X11" s="6"/>
    </row>
    <row r="12" s="1" customFormat="1" ht="21" customHeight="1" spans="1:24">
      <c r="A12" s="13" t="s">
        <v>53</v>
      </c>
      <c r="B12" s="42" t="s">
        <v>125</v>
      </c>
      <c r="C12" s="14" t="s">
        <v>126</v>
      </c>
      <c r="D12" s="14" t="s">
        <v>127</v>
      </c>
      <c r="E12" s="43">
        <v>40</v>
      </c>
      <c r="F12" s="13" t="s">
        <v>123</v>
      </c>
      <c r="G12" s="13" t="s">
        <v>101</v>
      </c>
      <c r="H12" s="13" t="s">
        <v>124</v>
      </c>
      <c r="I12" s="16">
        <v>120</v>
      </c>
      <c r="J12" s="16">
        <v>80</v>
      </c>
      <c r="K12" s="27">
        <v>41929.91</v>
      </c>
      <c r="L12" s="27">
        <v>14815.36</v>
      </c>
      <c r="M12" s="43">
        <v>40</v>
      </c>
      <c r="N12" s="62">
        <v>5440</v>
      </c>
      <c r="O12" s="63">
        <v>0.61</v>
      </c>
      <c r="P12" s="29">
        <f t="shared" si="1"/>
        <v>3320</v>
      </c>
      <c r="Q12" s="30">
        <v>0.5</v>
      </c>
      <c r="R12" s="29">
        <f t="shared" si="0"/>
        <v>1660</v>
      </c>
      <c r="S12" s="31"/>
      <c r="T12" s="31"/>
      <c r="U12" s="31" t="s">
        <v>103</v>
      </c>
      <c r="V12" s="39" t="s">
        <v>110</v>
      </c>
      <c r="W12" s="6"/>
      <c r="X12" s="6"/>
    </row>
    <row r="13" s="1" customFormat="1" ht="30" customHeight="1" spans="1:24">
      <c r="A13" s="13" t="s">
        <v>55</v>
      </c>
      <c r="B13" s="42" t="s">
        <v>128</v>
      </c>
      <c r="C13" s="14" t="s">
        <v>129</v>
      </c>
      <c r="D13" s="14" t="s">
        <v>130</v>
      </c>
      <c r="E13" s="43">
        <v>9</v>
      </c>
      <c r="F13" s="13" t="s">
        <v>123</v>
      </c>
      <c r="G13" s="13" t="s">
        <v>101</v>
      </c>
      <c r="H13" s="13" t="s">
        <v>124</v>
      </c>
      <c r="I13" s="16">
        <v>120</v>
      </c>
      <c r="J13" s="16">
        <v>80</v>
      </c>
      <c r="K13" s="27">
        <v>3846.15</v>
      </c>
      <c r="L13" s="27">
        <v>1358.95</v>
      </c>
      <c r="M13" s="43">
        <v>10</v>
      </c>
      <c r="N13" s="62">
        <v>2850</v>
      </c>
      <c r="O13" s="63">
        <v>0.44</v>
      </c>
      <c r="P13" s="29">
        <f t="shared" si="1"/>
        <v>1250</v>
      </c>
      <c r="Q13" s="30">
        <v>0.5</v>
      </c>
      <c r="R13" s="29">
        <f t="shared" si="0"/>
        <v>630</v>
      </c>
      <c r="S13" s="31"/>
      <c r="T13" s="31"/>
      <c r="U13" s="31" t="s">
        <v>103</v>
      </c>
      <c r="V13" s="39" t="s">
        <v>131</v>
      </c>
      <c r="W13" s="6"/>
      <c r="X13" s="6"/>
    </row>
    <row r="14" s="1" customFormat="1" ht="21" customHeight="1" spans="1:24">
      <c r="A14" s="13" t="s">
        <v>56</v>
      </c>
      <c r="B14" s="42" t="s">
        <v>132</v>
      </c>
      <c r="C14" s="14" t="s">
        <v>133</v>
      </c>
      <c r="D14" s="14" t="s">
        <v>134</v>
      </c>
      <c r="E14" s="43">
        <v>1</v>
      </c>
      <c r="F14" s="13" t="s">
        <v>100</v>
      </c>
      <c r="G14" s="13" t="s">
        <v>101</v>
      </c>
      <c r="H14" s="13" t="s">
        <v>135</v>
      </c>
      <c r="I14" s="16">
        <v>120</v>
      </c>
      <c r="J14" s="16">
        <v>78</v>
      </c>
      <c r="K14" s="27">
        <v>12820.51</v>
      </c>
      <c r="L14" s="27">
        <v>4737.35</v>
      </c>
      <c r="M14" s="28">
        <v>0</v>
      </c>
      <c r="N14" s="62"/>
      <c r="O14" s="63"/>
      <c r="P14" s="29"/>
      <c r="Q14" s="30"/>
      <c r="R14" s="31"/>
      <c r="S14" s="31"/>
      <c r="T14" s="31"/>
      <c r="U14" s="31" t="s">
        <v>103</v>
      </c>
      <c r="V14" s="39" t="s">
        <v>104</v>
      </c>
      <c r="W14" s="6"/>
      <c r="X14" s="6"/>
    </row>
    <row r="15" s="1" customFormat="1" ht="21" customHeight="1" spans="1:24">
      <c r="A15" s="13" t="s">
        <v>57</v>
      </c>
      <c r="B15" s="42" t="s">
        <v>136</v>
      </c>
      <c r="C15" s="14" t="s">
        <v>137</v>
      </c>
      <c r="D15" s="14" t="s">
        <v>134</v>
      </c>
      <c r="E15" s="43">
        <v>1</v>
      </c>
      <c r="F15" s="13" t="s">
        <v>100</v>
      </c>
      <c r="G15" s="13" t="s">
        <v>101</v>
      </c>
      <c r="H15" s="13" t="s">
        <v>135</v>
      </c>
      <c r="I15" s="16">
        <v>120</v>
      </c>
      <c r="J15" s="16">
        <v>78</v>
      </c>
      <c r="K15" s="27">
        <v>12820.51</v>
      </c>
      <c r="L15" s="27">
        <v>4737.35</v>
      </c>
      <c r="M15" s="28">
        <v>0</v>
      </c>
      <c r="N15" s="62"/>
      <c r="O15" s="63"/>
      <c r="P15" s="29"/>
      <c r="Q15" s="30"/>
      <c r="R15" s="31"/>
      <c r="S15" s="31"/>
      <c r="T15" s="31"/>
      <c r="U15" s="31" t="s">
        <v>103</v>
      </c>
      <c r="V15" s="39" t="s">
        <v>104</v>
      </c>
      <c r="W15" s="6"/>
      <c r="X15" s="6"/>
    </row>
    <row r="16" s="1" customFormat="1" ht="21" customHeight="1" spans="1:24">
      <c r="A16" s="13" t="s">
        <v>58</v>
      </c>
      <c r="B16" s="42" t="s">
        <v>138</v>
      </c>
      <c r="C16" s="14" t="s">
        <v>121</v>
      </c>
      <c r="D16" s="14" t="s">
        <v>139</v>
      </c>
      <c r="E16" s="43">
        <v>300</v>
      </c>
      <c r="F16" s="13" t="s">
        <v>123</v>
      </c>
      <c r="G16" s="13" t="s">
        <v>101</v>
      </c>
      <c r="H16" s="13" t="s">
        <v>140</v>
      </c>
      <c r="I16" s="16">
        <v>120</v>
      </c>
      <c r="J16" s="16">
        <v>78</v>
      </c>
      <c r="K16" s="27">
        <v>171178.35</v>
      </c>
      <c r="L16" s="27">
        <v>64719.64</v>
      </c>
      <c r="M16" s="43">
        <v>300</v>
      </c>
      <c r="N16" s="62">
        <v>47214</v>
      </c>
      <c r="O16" s="63">
        <v>0.62</v>
      </c>
      <c r="P16" s="29">
        <f t="shared" si="1"/>
        <v>29270</v>
      </c>
      <c r="Q16" s="30">
        <v>0.5</v>
      </c>
      <c r="R16" s="29">
        <f t="shared" ref="R16:R22" si="2">ROUND(P16*Q16,-1)</f>
        <v>14640</v>
      </c>
      <c r="S16" s="31"/>
      <c r="T16" s="31"/>
      <c r="U16" s="31" t="s">
        <v>103</v>
      </c>
      <c r="V16" s="39" t="s">
        <v>110</v>
      </c>
      <c r="W16" s="6"/>
      <c r="X16" s="6"/>
    </row>
    <row r="17" s="1" customFormat="1" ht="21" customHeight="1" spans="1:24">
      <c r="A17" s="13" t="s">
        <v>59</v>
      </c>
      <c r="B17" s="42" t="s">
        <v>141</v>
      </c>
      <c r="C17" s="14" t="s">
        <v>126</v>
      </c>
      <c r="D17" s="14" t="s">
        <v>142</v>
      </c>
      <c r="E17" s="43">
        <v>60</v>
      </c>
      <c r="F17" s="13" t="s">
        <v>123</v>
      </c>
      <c r="G17" s="13" t="s">
        <v>101</v>
      </c>
      <c r="H17" s="13" t="s">
        <v>140</v>
      </c>
      <c r="I17" s="16">
        <v>120</v>
      </c>
      <c r="J17" s="16">
        <v>78</v>
      </c>
      <c r="K17" s="27">
        <v>55555.55</v>
      </c>
      <c r="L17" s="27">
        <v>20527.88</v>
      </c>
      <c r="M17" s="43">
        <v>60</v>
      </c>
      <c r="N17" s="62">
        <v>8160</v>
      </c>
      <c r="O17" s="63">
        <v>0.62</v>
      </c>
      <c r="P17" s="29">
        <f t="shared" si="1"/>
        <v>5060</v>
      </c>
      <c r="Q17" s="30">
        <v>0.5</v>
      </c>
      <c r="R17" s="29">
        <f t="shared" si="2"/>
        <v>2530</v>
      </c>
      <c r="S17" s="31"/>
      <c r="T17" s="31"/>
      <c r="U17" s="31" t="s">
        <v>103</v>
      </c>
      <c r="V17" s="39" t="s">
        <v>110</v>
      </c>
      <c r="W17" s="6"/>
      <c r="X17" s="6"/>
    </row>
    <row r="18" s="1" customFormat="1" ht="21" customHeight="1" spans="1:24">
      <c r="A18" s="13" t="s">
        <v>60</v>
      </c>
      <c r="B18" s="42" t="s">
        <v>143</v>
      </c>
      <c r="C18" s="14" t="s">
        <v>144</v>
      </c>
      <c r="D18" s="14" t="s">
        <v>145</v>
      </c>
      <c r="E18" s="43">
        <v>1</v>
      </c>
      <c r="F18" s="13" t="s">
        <v>100</v>
      </c>
      <c r="G18" s="13" t="s">
        <v>101</v>
      </c>
      <c r="H18" s="13" t="s">
        <v>146</v>
      </c>
      <c r="I18" s="16">
        <v>36</v>
      </c>
      <c r="J18" s="16">
        <v>36</v>
      </c>
      <c r="K18" s="27">
        <v>2564.1</v>
      </c>
      <c r="L18" s="27">
        <v>0</v>
      </c>
      <c r="M18" s="43">
        <v>1</v>
      </c>
      <c r="N18" s="62">
        <v>2700</v>
      </c>
      <c r="O18" s="63">
        <v>0.6</v>
      </c>
      <c r="P18" s="29">
        <f t="shared" si="1"/>
        <v>1620</v>
      </c>
      <c r="Q18" s="30">
        <v>0.5</v>
      </c>
      <c r="R18" s="29">
        <f t="shared" si="2"/>
        <v>810</v>
      </c>
      <c r="S18" s="31"/>
      <c r="T18" s="31"/>
      <c r="U18" s="42" t="s">
        <v>103</v>
      </c>
      <c r="V18" s="39" t="s">
        <v>110</v>
      </c>
      <c r="W18" s="6"/>
      <c r="X18" s="6"/>
    </row>
    <row r="19" s="1" customFormat="1" ht="21" customHeight="1" spans="1:24">
      <c r="A19" s="13" t="s">
        <v>61</v>
      </c>
      <c r="B19" s="42" t="s">
        <v>147</v>
      </c>
      <c r="C19" s="14" t="s">
        <v>148</v>
      </c>
      <c r="D19" s="14" t="s">
        <v>149</v>
      </c>
      <c r="E19" s="43">
        <v>1</v>
      </c>
      <c r="F19" s="13" t="s">
        <v>100</v>
      </c>
      <c r="G19" s="13" t="s">
        <v>114</v>
      </c>
      <c r="H19" s="13" t="s">
        <v>146</v>
      </c>
      <c r="I19" s="16">
        <v>60</v>
      </c>
      <c r="J19" s="16">
        <v>60</v>
      </c>
      <c r="K19" s="27">
        <v>1000</v>
      </c>
      <c r="L19" s="27">
        <v>30</v>
      </c>
      <c r="M19" s="43">
        <v>1</v>
      </c>
      <c r="N19" s="62">
        <v>810</v>
      </c>
      <c r="O19" s="63">
        <v>0.49</v>
      </c>
      <c r="P19" s="29">
        <f t="shared" si="1"/>
        <v>400</v>
      </c>
      <c r="Q19" s="30">
        <v>0.5</v>
      </c>
      <c r="R19" s="29">
        <f t="shared" si="2"/>
        <v>200</v>
      </c>
      <c r="S19" s="31"/>
      <c r="T19" s="31"/>
      <c r="U19" s="31" t="s">
        <v>103</v>
      </c>
      <c r="V19" s="39" t="s">
        <v>110</v>
      </c>
      <c r="W19" s="6"/>
      <c r="X19" s="6"/>
    </row>
    <row r="20" s="1" customFormat="1" ht="21" customHeight="1" spans="1:24">
      <c r="A20" s="13" t="s">
        <v>62</v>
      </c>
      <c r="B20" s="42" t="s">
        <v>150</v>
      </c>
      <c r="C20" s="14" t="s">
        <v>148</v>
      </c>
      <c r="D20" s="14" t="s">
        <v>149</v>
      </c>
      <c r="E20" s="43">
        <v>1</v>
      </c>
      <c r="F20" s="13" t="s">
        <v>100</v>
      </c>
      <c r="G20" s="13" t="s">
        <v>114</v>
      </c>
      <c r="H20" s="13" t="s">
        <v>146</v>
      </c>
      <c r="I20" s="16">
        <v>60</v>
      </c>
      <c r="J20" s="16">
        <v>60</v>
      </c>
      <c r="K20" s="27">
        <v>1000</v>
      </c>
      <c r="L20" s="27">
        <v>30</v>
      </c>
      <c r="M20" s="43">
        <v>1</v>
      </c>
      <c r="N20" s="62">
        <v>810</v>
      </c>
      <c r="O20" s="63">
        <v>0.31</v>
      </c>
      <c r="P20" s="29">
        <f t="shared" si="1"/>
        <v>250</v>
      </c>
      <c r="Q20" s="30">
        <v>0.5</v>
      </c>
      <c r="R20" s="29">
        <f t="shared" si="2"/>
        <v>130</v>
      </c>
      <c r="S20" s="31"/>
      <c r="T20" s="31"/>
      <c r="U20" s="31" t="s">
        <v>103</v>
      </c>
      <c r="V20" s="39" t="s">
        <v>151</v>
      </c>
      <c r="W20" s="6"/>
      <c r="X20" s="6"/>
    </row>
    <row r="21" s="1" customFormat="1" ht="21" customHeight="1" spans="1:24">
      <c r="A21" s="13" t="s">
        <v>63</v>
      </c>
      <c r="B21" s="42" t="s">
        <v>152</v>
      </c>
      <c r="C21" s="14" t="s">
        <v>153</v>
      </c>
      <c r="D21" s="14" t="s">
        <v>154</v>
      </c>
      <c r="E21" s="43">
        <v>1</v>
      </c>
      <c r="F21" s="13" t="s">
        <v>100</v>
      </c>
      <c r="G21" s="13" t="s">
        <v>114</v>
      </c>
      <c r="H21" s="13" t="s">
        <v>155</v>
      </c>
      <c r="I21" s="16">
        <v>60</v>
      </c>
      <c r="J21" s="16">
        <v>52</v>
      </c>
      <c r="K21" s="27">
        <v>323008.85</v>
      </c>
      <c r="L21" s="27">
        <v>51466.13</v>
      </c>
      <c r="M21" s="43">
        <v>1</v>
      </c>
      <c r="N21" s="62">
        <v>335000</v>
      </c>
      <c r="O21" s="63">
        <v>0.62</v>
      </c>
      <c r="P21" s="29">
        <f t="shared" si="1"/>
        <v>207700</v>
      </c>
      <c r="Q21" s="30">
        <v>0.5</v>
      </c>
      <c r="R21" s="29">
        <f t="shared" si="2"/>
        <v>103850</v>
      </c>
      <c r="S21" s="31"/>
      <c r="T21" s="31"/>
      <c r="U21" s="31" t="s">
        <v>156</v>
      </c>
      <c r="V21" s="39" t="s">
        <v>110</v>
      </c>
      <c r="W21" s="6"/>
      <c r="X21" s="6"/>
    </row>
    <row r="22" s="1" customFormat="1" ht="21" customHeight="1" spans="1:24">
      <c r="A22" s="13" t="s">
        <v>64</v>
      </c>
      <c r="B22" s="42" t="s">
        <v>157</v>
      </c>
      <c r="C22" s="14" t="s">
        <v>158</v>
      </c>
      <c r="D22" s="14" t="s">
        <v>159</v>
      </c>
      <c r="E22" s="43">
        <v>1</v>
      </c>
      <c r="F22" s="13" t="s">
        <v>100</v>
      </c>
      <c r="G22" s="13" t="s">
        <v>114</v>
      </c>
      <c r="H22" s="13" t="s">
        <v>160</v>
      </c>
      <c r="I22" s="16">
        <v>60</v>
      </c>
      <c r="J22" s="16">
        <v>44</v>
      </c>
      <c r="K22" s="27">
        <v>380530.97</v>
      </c>
      <c r="L22" s="27">
        <v>109846.63</v>
      </c>
      <c r="M22" s="43">
        <v>1</v>
      </c>
      <c r="N22" s="62">
        <v>415000</v>
      </c>
      <c r="O22" s="63">
        <v>0.64</v>
      </c>
      <c r="P22" s="29">
        <f t="shared" si="1"/>
        <v>265600</v>
      </c>
      <c r="Q22" s="30">
        <v>0.5</v>
      </c>
      <c r="R22" s="29">
        <f t="shared" si="2"/>
        <v>132800</v>
      </c>
      <c r="S22" s="31"/>
      <c r="T22" s="31"/>
      <c r="U22" s="31" t="s">
        <v>156</v>
      </c>
      <c r="V22" s="39" t="s">
        <v>110</v>
      </c>
      <c r="W22" s="6"/>
      <c r="X22" s="6"/>
    </row>
    <row r="23" s="1" customFormat="1" ht="21" customHeight="1" spans="1:24">
      <c r="A23" s="13" t="s">
        <v>65</v>
      </c>
      <c r="B23" s="42" t="s">
        <v>161</v>
      </c>
      <c r="C23" s="14" t="s">
        <v>162</v>
      </c>
      <c r="D23" s="14" t="s">
        <v>163</v>
      </c>
      <c r="E23" s="43">
        <v>1</v>
      </c>
      <c r="F23" s="13" t="s">
        <v>164</v>
      </c>
      <c r="G23" s="13" t="s">
        <v>101</v>
      </c>
      <c r="H23" s="13" t="s">
        <v>165</v>
      </c>
      <c r="I23" s="16">
        <v>120</v>
      </c>
      <c r="J23" s="16">
        <v>86</v>
      </c>
      <c r="K23" s="27">
        <v>199999.99</v>
      </c>
      <c r="L23" s="27">
        <v>60966.67</v>
      </c>
      <c r="M23" s="28">
        <v>0</v>
      </c>
      <c r="N23" s="62"/>
      <c r="O23" s="63"/>
      <c r="P23" s="29"/>
      <c r="Q23" s="30"/>
      <c r="R23" s="31"/>
      <c r="S23" s="31"/>
      <c r="T23" s="31"/>
      <c r="U23" s="31" t="s">
        <v>103</v>
      </c>
      <c r="V23" s="39" t="s">
        <v>104</v>
      </c>
      <c r="W23" s="6"/>
      <c r="X23" s="6"/>
    </row>
    <row r="24" s="1" customFormat="1" ht="21" customHeight="1" spans="1:24">
      <c r="A24" s="13" t="s">
        <v>66</v>
      </c>
      <c r="B24" s="42" t="s">
        <v>166</v>
      </c>
      <c r="C24" s="14" t="s">
        <v>167</v>
      </c>
      <c r="D24" s="14" t="s">
        <v>168</v>
      </c>
      <c r="E24" s="43">
        <v>1</v>
      </c>
      <c r="F24" s="13" t="s">
        <v>164</v>
      </c>
      <c r="G24" s="13" t="s">
        <v>101</v>
      </c>
      <c r="H24" s="13" t="s">
        <v>169</v>
      </c>
      <c r="I24" s="16">
        <v>240</v>
      </c>
      <c r="J24" s="16">
        <v>0</v>
      </c>
      <c r="K24" s="27">
        <v>168200</v>
      </c>
      <c r="L24" s="27">
        <v>168200</v>
      </c>
      <c r="M24" s="43">
        <v>1</v>
      </c>
      <c r="N24" s="62">
        <v>184100</v>
      </c>
      <c r="O24" s="63">
        <v>0.87</v>
      </c>
      <c r="P24" s="29">
        <f t="shared" si="1"/>
        <v>160170</v>
      </c>
      <c r="Q24" s="30">
        <v>0.5</v>
      </c>
      <c r="R24" s="29">
        <f>ROUND(P24*Q24,-1)</f>
        <v>80090</v>
      </c>
      <c r="S24" s="31"/>
      <c r="T24" s="31"/>
      <c r="U24" s="31" t="s">
        <v>170</v>
      </c>
      <c r="V24" s="39" t="s">
        <v>110</v>
      </c>
      <c r="W24" s="6"/>
      <c r="X24" s="6"/>
    </row>
    <row r="25" s="1" customFormat="1" ht="27" customHeight="1" spans="1:24">
      <c r="A25" s="17" t="s">
        <v>171</v>
      </c>
      <c r="B25" s="55"/>
      <c r="C25" s="18"/>
      <c r="D25" s="14"/>
      <c r="E25" s="43"/>
      <c r="F25" s="13"/>
      <c r="G25" s="13"/>
      <c r="H25" s="13"/>
      <c r="I25" s="16"/>
      <c r="J25" s="16"/>
      <c r="K25" s="27">
        <f t="shared" ref="K25:N25" si="3">SUM(K6:K24)</f>
        <v>8760042.74</v>
      </c>
      <c r="L25" s="27">
        <f t="shared" si="3"/>
        <v>2936650.88</v>
      </c>
      <c r="M25" s="36"/>
      <c r="N25" s="27">
        <f t="shared" si="3"/>
        <v>5733788</v>
      </c>
      <c r="O25" s="31"/>
      <c r="P25" s="27">
        <f>SUM(P6:P24)</f>
        <v>2680800</v>
      </c>
      <c r="Q25" s="31"/>
      <c r="R25" s="27">
        <f>SUM(R6:R24)</f>
        <v>1340420</v>
      </c>
      <c r="S25" s="31"/>
      <c r="T25" s="31"/>
      <c r="U25" s="31"/>
      <c r="V25" s="39"/>
      <c r="W25" s="6"/>
      <c r="X25" s="6"/>
    </row>
    <row r="26" s="1" customFormat="1" ht="27" customHeight="1" spans="1:24">
      <c r="A26" s="17" t="s">
        <v>172</v>
      </c>
      <c r="B26" s="55"/>
      <c r="C26" s="18"/>
      <c r="D26" s="14"/>
      <c r="E26" s="43"/>
      <c r="F26" s="13"/>
      <c r="G26" s="13"/>
      <c r="H26" s="13"/>
      <c r="I26" s="16"/>
      <c r="J26" s="16"/>
      <c r="K26" s="27"/>
      <c r="L26" s="27">
        <v>168200</v>
      </c>
      <c r="M26" s="36"/>
      <c r="N26" s="31"/>
      <c r="O26" s="31"/>
      <c r="P26" s="31"/>
      <c r="Q26" s="31"/>
      <c r="R26" s="31"/>
      <c r="S26" s="31"/>
      <c r="T26" s="31"/>
      <c r="U26" s="31"/>
      <c r="V26" s="39"/>
      <c r="W26" s="6"/>
      <c r="X26" s="6"/>
    </row>
    <row r="27" s="1" customFormat="1" ht="27" customHeight="1" spans="1:24">
      <c r="A27" s="17" t="s">
        <v>173</v>
      </c>
      <c r="B27" s="55"/>
      <c r="C27" s="18"/>
      <c r="D27" s="14"/>
      <c r="E27" s="56"/>
      <c r="F27" s="56"/>
      <c r="G27" s="56"/>
      <c r="H27" s="57"/>
      <c r="I27" s="42"/>
      <c r="J27" s="42"/>
      <c r="K27" s="27">
        <f t="shared" ref="K27:N27" si="4">K25-K26</f>
        <v>8760042.74</v>
      </c>
      <c r="L27" s="27">
        <f t="shared" si="4"/>
        <v>2768450.88</v>
      </c>
      <c r="M27" s="36"/>
      <c r="N27" s="27">
        <f t="shared" si="4"/>
        <v>5733788</v>
      </c>
      <c r="O27" s="31"/>
      <c r="P27" s="27">
        <f>P25-P26</f>
        <v>2680800</v>
      </c>
      <c r="Q27" s="31"/>
      <c r="R27" s="27">
        <f>R25-R26</f>
        <v>1340420</v>
      </c>
      <c r="S27" s="31"/>
      <c r="T27" s="31"/>
      <c r="U27" s="31"/>
      <c r="V27" s="39"/>
      <c r="W27" s="6"/>
      <c r="X27" s="6"/>
    </row>
    <row r="28" s="1" customFormat="1" ht="26" customHeight="1" spans="1:24">
      <c r="A28" s="6" t="s">
        <v>44</v>
      </c>
      <c r="B28" s="6"/>
      <c r="C28" s="19"/>
      <c r="D28" s="19"/>
      <c r="E28" s="7"/>
      <c r="F28" s="7"/>
      <c r="G28" s="7"/>
      <c r="H28" s="7"/>
      <c r="I28" s="6"/>
      <c r="J28" s="6"/>
      <c r="K28" s="6" t="s">
        <v>45</v>
      </c>
      <c r="L28" s="6"/>
      <c r="M28" s="6"/>
      <c r="N28" s="6"/>
      <c r="O28" s="6"/>
      <c r="P28" s="6"/>
      <c r="Q28" s="6" t="s">
        <v>45</v>
      </c>
      <c r="R28" s="6"/>
      <c r="S28" s="6"/>
      <c r="T28" s="6"/>
      <c r="U28" s="6"/>
      <c r="V28" s="38"/>
      <c r="W28" s="6"/>
      <c r="X28" s="6"/>
    </row>
    <row r="29" s="1" customFormat="1" ht="16.25" customHeight="1" spans="1:24">
      <c r="A29" s="6" t="s">
        <v>46</v>
      </c>
      <c r="B29" s="22"/>
      <c r="C29" s="20"/>
      <c r="D29" s="20"/>
      <c r="E29" s="21"/>
      <c r="F29" s="21"/>
      <c r="G29" s="21"/>
      <c r="H29" s="21"/>
      <c r="I29" s="22"/>
      <c r="J29" s="22"/>
      <c r="K29" s="22"/>
      <c r="L29" s="6"/>
      <c r="M29" s="6"/>
      <c r="N29" s="6"/>
      <c r="O29" s="6"/>
      <c r="P29" s="6"/>
      <c r="Q29" s="6"/>
      <c r="R29" s="6"/>
      <c r="S29" s="6"/>
      <c r="T29" s="6"/>
      <c r="U29" s="6"/>
      <c r="V29" s="38"/>
      <c r="W29" s="6"/>
      <c r="X29" s="6"/>
    </row>
    <row r="30" s="1" customFormat="1" ht="16.25" customHeight="1" spans="1:24">
      <c r="A30" s="6"/>
      <c r="B30" s="6"/>
      <c r="C30" s="19"/>
      <c r="D30" s="19"/>
      <c r="E30" s="7"/>
      <c r="F30" s="7"/>
      <c r="G30" s="7"/>
      <c r="H30" s="7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38"/>
      <c r="W30" s="6"/>
      <c r="X30" s="6"/>
    </row>
    <row r="31" s="1" customFormat="1" ht="16.25" customHeight="1" spans="1:24">
      <c r="A31" s="6"/>
      <c r="B31" s="6"/>
      <c r="C31" s="19"/>
      <c r="D31" s="19"/>
      <c r="E31" s="7"/>
      <c r="F31" s="7"/>
      <c r="G31" s="7"/>
      <c r="H31" s="7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38"/>
      <c r="W31" s="6"/>
      <c r="X31" s="6"/>
    </row>
    <row r="32" s="1" customFormat="1" ht="16.25" customHeight="1" spans="1:24">
      <c r="A32" s="6"/>
      <c r="B32" s="6"/>
      <c r="C32" s="19"/>
      <c r="D32" s="19"/>
      <c r="E32" s="7"/>
      <c r="F32" s="7"/>
      <c r="G32" s="7"/>
      <c r="H32" s="7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38"/>
      <c r="W32" s="6"/>
      <c r="X32" s="6"/>
    </row>
    <row r="33" s="1" customFormat="1" ht="16.25" customHeight="1" spans="1:24">
      <c r="A33" s="6"/>
      <c r="B33" s="6"/>
      <c r="C33" s="19"/>
      <c r="D33" s="19"/>
      <c r="E33" s="7"/>
      <c r="F33" s="7"/>
      <c r="G33" s="7"/>
      <c r="H33" s="7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38"/>
      <c r="W33" s="6"/>
      <c r="X33" s="6"/>
    </row>
    <row r="34" s="1" customFormat="1" ht="16.25" customHeight="1" spans="1:24">
      <c r="A34" s="6"/>
      <c r="B34" s="6"/>
      <c r="C34" s="19"/>
      <c r="D34" s="19"/>
      <c r="E34" s="7"/>
      <c r="F34" s="7"/>
      <c r="G34" s="7"/>
      <c r="H34" s="7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38"/>
      <c r="W34" s="6"/>
      <c r="X34" s="6"/>
    </row>
    <row r="35" s="1" customFormat="1" ht="16.25" customHeight="1" spans="1:24">
      <c r="A35" s="6"/>
      <c r="B35" s="6"/>
      <c r="C35" s="19"/>
      <c r="D35" s="19"/>
      <c r="E35" s="7"/>
      <c r="F35" s="7"/>
      <c r="G35" s="7"/>
      <c r="H35" s="7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38"/>
      <c r="W35" s="6"/>
      <c r="X35" s="6"/>
    </row>
    <row r="36" s="1" customFormat="1" ht="16.25" customHeight="1" spans="1:24">
      <c r="A36" s="6"/>
      <c r="B36" s="6"/>
      <c r="C36" s="19"/>
      <c r="D36" s="19"/>
      <c r="E36" s="7"/>
      <c r="F36" s="7"/>
      <c r="G36" s="7"/>
      <c r="H36" s="7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38"/>
      <c r="W36" s="6"/>
      <c r="X36" s="6"/>
    </row>
    <row r="37" s="1" customFormat="1" ht="16.25" customHeight="1" spans="1:24">
      <c r="A37" s="6"/>
      <c r="B37" s="6"/>
      <c r="C37" s="19"/>
      <c r="D37" s="19"/>
      <c r="E37" s="7"/>
      <c r="F37" s="7"/>
      <c r="G37" s="7"/>
      <c r="H37" s="7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38"/>
      <c r="W37" s="6"/>
      <c r="X37" s="6"/>
    </row>
    <row r="38" s="1" customFormat="1" ht="16.25" customHeight="1" spans="1:24">
      <c r="A38" s="6"/>
      <c r="B38" s="6"/>
      <c r="C38" s="19"/>
      <c r="D38" s="19"/>
      <c r="E38" s="7"/>
      <c r="F38" s="7"/>
      <c r="G38" s="7"/>
      <c r="H38" s="7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38"/>
      <c r="W38" s="6"/>
      <c r="X38" s="6"/>
    </row>
    <row r="39" s="1" customFormat="1" ht="16.25" customHeight="1" spans="1:24">
      <c r="A39" s="6"/>
      <c r="B39" s="6"/>
      <c r="C39" s="19"/>
      <c r="D39" s="19"/>
      <c r="E39" s="7"/>
      <c r="F39" s="7"/>
      <c r="G39" s="7"/>
      <c r="H39" s="7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38"/>
      <c r="W39" s="6"/>
      <c r="X39" s="6"/>
    </row>
    <row r="40" s="1" customFormat="1" ht="16.25" customHeight="1" spans="1:24">
      <c r="A40" s="6"/>
      <c r="B40" s="6"/>
      <c r="C40" s="19"/>
      <c r="D40" s="19"/>
      <c r="E40" s="7"/>
      <c r="F40" s="7"/>
      <c r="G40" s="7"/>
      <c r="H40" s="7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38"/>
      <c r="W40" s="6"/>
      <c r="X40" s="6"/>
    </row>
    <row r="41" s="1" customFormat="1" ht="16.25" customHeight="1" spans="1:24">
      <c r="A41" s="6"/>
      <c r="B41" s="6"/>
      <c r="C41" s="19"/>
      <c r="D41" s="19"/>
      <c r="E41" s="7"/>
      <c r="F41" s="7"/>
      <c r="G41" s="7"/>
      <c r="H41" s="7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38"/>
      <c r="W41" s="6"/>
      <c r="X41" s="6"/>
    </row>
    <row r="42" s="1" customFormat="1" ht="16.25" customHeight="1" spans="1:24">
      <c r="A42" s="6"/>
      <c r="B42" s="6"/>
      <c r="C42" s="19"/>
      <c r="D42" s="19"/>
      <c r="E42" s="7"/>
      <c r="F42" s="7"/>
      <c r="G42" s="7"/>
      <c r="H42" s="7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38"/>
      <c r="W42" s="6"/>
      <c r="X42" s="6"/>
    </row>
    <row r="43" s="1" customFormat="1" ht="16.25" customHeight="1" spans="1:24">
      <c r="A43" s="6"/>
      <c r="B43" s="6"/>
      <c r="C43" s="19"/>
      <c r="D43" s="19"/>
      <c r="E43" s="7"/>
      <c r="F43" s="7"/>
      <c r="G43" s="7"/>
      <c r="H43" s="7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38"/>
      <c r="W43" s="6"/>
      <c r="X43" s="6"/>
    </row>
    <row r="44" s="1" customFormat="1" ht="16.25" customHeight="1" spans="1:24">
      <c r="A44" s="6"/>
      <c r="B44" s="6"/>
      <c r="C44" s="19"/>
      <c r="D44" s="19"/>
      <c r="E44" s="7"/>
      <c r="F44" s="7"/>
      <c r="G44" s="7"/>
      <c r="H44" s="7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38"/>
      <c r="W44" s="6"/>
      <c r="X44" s="6"/>
    </row>
    <row r="45" s="1" customFormat="1" ht="16.25" customHeight="1" spans="1:24">
      <c r="A45" s="6"/>
      <c r="B45" s="6"/>
      <c r="C45" s="19"/>
      <c r="D45" s="19"/>
      <c r="E45" s="7"/>
      <c r="F45" s="7"/>
      <c r="G45" s="7"/>
      <c r="H45" s="7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38"/>
      <c r="W45" s="6"/>
      <c r="X45" s="6"/>
    </row>
    <row r="46" s="1" customFormat="1" ht="16.25" customHeight="1" spans="1:24">
      <c r="A46" s="6"/>
      <c r="B46" s="6"/>
      <c r="C46" s="19"/>
      <c r="D46" s="19"/>
      <c r="E46" s="7"/>
      <c r="F46" s="7"/>
      <c r="G46" s="7"/>
      <c r="H46" s="7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38"/>
      <c r="W46" s="6"/>
      <c r="X46" s="6"/>
    </row>
    <row r="47" s="1" customFormat="1" ht="16.25" customHeight="1" spans="1:24">
      <c r="A47" s="6"/>
      <c r="B47" s="6"/>
      <c r="C47" s="19"/>
      <c r="D47" s="19"/>
      <c r="E47" s="7"/>
      <c r="F47" s="7"/>
      <c r="G47" s="7"/>
      <c r="H47" s="7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38"/>
      <c r="W47" s="6"/>
      <c r="X47" s="6"/>
    </row>
    <row r="48" s="1" customFormat="1" ht="16.25" customHeight="1" spans="1:24">
      <c r="A48" s="6"/>
      <c r="B48" s="6"/>
      <c r="C48" s="19"/>
      <c r="D48" s="19"/>
      <c r="E48" s="7"/>
      <c r="F48" s="7"/>
      <c r="G48" s="7"/>
      <c r="H48" s="7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38"/>
      <c r="W48" s="6"/>
      <c r="X48" s="6"/>
    </row>
    <row r="49" s="1" customFormat="1" ht="16.25" customHeight="1" spans="1:24">
      <c r="A49" s="6"/>
      <c r="B49" s="6"/>
      <c r="C49" s="19"/>
      <c r="D49" s="19"/>
      <c r="E49" s="7"/>
      <c r="F49" s="7"/>
      <c r="G49" s="7"/>
      <c r="H49" s="7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38"/>
      <c r="W49" s="6"/>
      <c r="X49" s="6"/>
    </row>
    <row r="50" s="1" customFormat="1" ht="16.25" customHeight="1" spans="1:24">
      <c r="A50" s="6"/>
      <c r="B50" s="6"/>
      <c r="C50" s="19"/>
      <c r="D50" s="19"/>
      <c r="E50" s="7"/>
      <c r="F50" s="7"/>
      <c r="G50" s="7"/>
      <c r="H50" s="7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38"/>
      <c r="W50" s="6"/>
      <c r="X50" s="6"/>
    </row>
    <row r="51" s="1" customFormat="1" ht="16.25" customHeight="1" spans="1:24">
      <c r="A51" s="6"/>
      <c r="B51" s="6"/>
      <c r="C51" s="19"/>
      <c r="D51" s="19"/>
      <c r="E51" s="7"/>
      <c r="F51" s="7"/>
      <c r="G51" s="7"/>
      <c r="H51" s="7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38"/>
      <c r="W51" s="6"/>
      <c r="X51" s="6"/>
    </row>
    <row r="52" s="1" customFormat="1" ht="16.25" customHeight="1" spans="1:24">
      <c r="A52" s="6"/>
      <c r="B52" s="6"/>
      <c r="C52" s="19"/>
      <c r="D52" s="19"/>
      <c r="E52" s="7"/>
      <c r="F52" s="7"/>
      <c r="G52" s="7"/>
      <c r="H52" s="7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38"/>
      <c r="W52" s="6"/>
      <c r="X52" s="6"/>
    </row>
    <row r="53" s="1" customFormat="1" ht="16.25" customHeight="1" spans="1:24">
      <c r="A53" s="6"/>
      <c r="B53" s="6"/>
      <c r="C53" s="19"/>
      <c r="D53" s="19"/>
      <c r="E53" s="7"/>
      <c r="F53" s="7"/>
      <c r="G53" s="7"/>
      <c r="H53" s="7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38"/>
      <c r="W53" s="6"/>
      <c r="X53" s="6"/>
    </row>
    <row r="54" s="1" customFormat="1" ht="16.25" customHeight="1" spans="1:24">
      <c r="A54" s="6"/>
      <c r="B54" s="6"/>
      <c r="C54" s="19"/>
      <c r="D54" s="19"/>
      <c r="E54" s="7"/>
      <c r="F54" s="7"/>
      <c r="G54" s="7"/>
      <c r="H54" s="7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38"/>
      <c r="W54" s="6"/>
      <c r="X54" s="6"/>
    </row>
    <row r="55" s="1" customFormat="1" ht="16.25" customHeight="1" spans="1:24">
      <c r="A55" s="6"/>
      <c r="B55" s="6"/>
      <c r="C55" s="19"/>
      <c r="D55" s="19"/>
      <c r="E55" s="7"/>
      <c r="F55" s="7"/>
      <c r="G55" s="7"/>
      <c r="H55" s="7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38"/>
      <c r="W55" s="6"/>
      <c r="X55" s="6"/>
    </row>
    <row r="56" s="1" customFormat="1" ht="16.25" customHeight="1" spans="1:24">
      <c r="A56" s="6"/>
      <c r="B56" s="6"/>
      <c r="C56" s="19"/>
      <c r="D56" s="19"/>
      <c r="E56" s="7"/>
      <c r="F56" s="7"/>
      <c r="G56" s="7"/>
      <c r="H56" s="7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38"/>
      <c r="W56" s="6"/>
      <c r="X56" s="6"/>
    </row>
    <row r="57" s="1" customFormat="1" ht="16.25" customHeight="1" spans="1:24">
      <c r="A57" s="6"/>
      <c r="B57" s="6"/>
      <c r="C57" s="19"/>
      <c r="D57" s="19"/>
      <c r="E57" s="7"/>
      <c r="F57" s="7"/>
      <c r="G57" s="7"/>
      <c r="H57" s="7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38"/>
      <c r="W57" s="6"/>
      <c r="X57" s="6"/>
    </row>
    <row r="58" s="1" customFormat="1" ht="16.25" customHeight="1" spans="1:24">
      <c r="A58" s="6"/>
      <c r="B58" s="6"/>
      <c r="C58" s="19"/>
      <c r="D58" s="19"/>
      <c r="E58" s="7"/>
      <c r="F58" s="7"/>
      <c r="G58" s="7"/>
      <c r="H58" s="7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38"/>
      <c r="W58" s="6"/>
      <c r="X58" s="6"/>
    </row>
    <row r="59" s="1" customFormat="1" ht="16.25" customHeight="1" spans="1:24">
      <c r="A59" s="6"/>
      <c r="B59" s="6"/>
      <c r="C59" s="19"/>
      <c r="D59" s="19"/>
      <c r="E59" s="7"/>
      <c r="F59" s="7"/>
      <c r="G59" s="7"/>
      <c r="H59" s="7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38"/>
      <c r="W59" s="6"/>
      <c r="X59" s="6"/>
    </row>
    <row r="60" s="1" customFormat="1" ht="16.25" customHeight="1" spans="1:24">
      <c r="A60" s="6"/>
      <c r="B60" s="6"/>
      <c r="C60" s="19"/>
      <c r="D60" s="19"/>
      <c r="E60" s="7"/>
      <c r="F60" s="7"/>
      <c r="G60" s="7"/>
      <c r="H60" s="7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38"/>
      <c r="W60" s="6"/>
      <c r="X60" s="6"/>
    </row>
    <row r="61" s="1" customFormat="1" ht="16.25" customHeight="1" spans="1:24">
      <c r="A61" s="6"/>
      <c r="B61" s="6"/>
      <c r="C61" s="19"/>
      <c r="D61" s="19"/>
      <c r="E61" s="7"/>
      <c r="F61" s="7"/>
      <c r="G61" s="7"/>
      <c r="H61" s="7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38"/>
      <c r="W61" s="6"/>
      <c r="X61" s="6"/>
    </row>
    <row r="62" s="1" customFormat="1" ht="16.25" customHeight="1" spans="1:24">
      <c r="A62" s="6"/>
      <c r="B62" s="6"/>
      <c r="C62" s="19"/>
      <c r="D62" s="19"/>
      <c r="E62" s="7"/>
      <c r="F62" s="7"/>
      <c r="G62" s="7"/>
      <c r="H62" s="7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38"/>
      <c r="W62" s="6"/>
      <c r="X62" s="6"/>
    </row>
    <row r="63" s="1" customFormat="1" ht="16.25" customHeight="1" spans="1:24">
      <c r="A63" s="6"/>
      <c r="B63" s="6"/>
      <c r="C63" s="19"/>
      <c r="D63" s="19"/>
      <c r="E63" s="7"/>
      <c r="F63" s="7"/>
      <c r="G63" s="7"/>
      <c r="H63" s="7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38"/>
      <c r="W63" s="6"/>
      <c r="X63" s="6"/>
    </row>
    <row r="64" s="1" customFormat="1" ht="16.25" customHeight="1" spans="1:24">
      <c r="A64" s="6"/>
      <c r="B64" s="6"/>
      <c r="C64" s="19"/>
      <c r="D64" s="19"/>
      <c r="E64" s="7"/>
      <c r="F64" s="7"/>
      <c r="G64" s="7"/>
      <c r="H64" s="7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38"/>
      <c r="W64" s="6"/>
      <c r="X64" s="6"/>
    </row>
    <row r="65" s="1" customFormat="1" ht="16.25" customHeight="1" spans="1:24">
      <c r="A65" s="6"/>
      <c r="B65" s="6"/>
      <c r="C65" s="19"/>
      <c r="D65" s="19"/>
      <c r="E65" s="7"/>
      <c r="F65" s="7"/>
      <c r="G65" s="7"/>
      <c r="H65" s="7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38"/>
      <c r="W65" s="6"/>
      <c r="X65" s="6"/>
    </row>
    <row r="66" s="1" customFormat="1" ht="16.25" customHeight="1" spans="1:24">
      <c r="A66" s="6"/>
      <c r="B66" s="6"/>
      <c r="C66" s="19"/>
      <c r="D66" s="19"/>
      <c r="E66" s="7"/>
      <c r="F66" s="7"/>
      <c r="G66" s="7"/>
      <c r="H66" s="7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38"/>
      <c r="W66" s="6"/>
      <c r="X66" s="6"/>
    </row>
    <row r="67" s="1" customFormat="1" ht="16.25" customHeight="1" spans="1:24">
      <c r="A67" s="6"/>
      <c r="B67" s="6"/>
      <c r="C67" s="19"/>
      <c r="D67" s="19"/>
      <c r="E67" s="7"/>
      <c r="F67" s="7"/>
      <c r="G67" s="7"/>
      <c r="H67" s="7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38"/>
      <c r="W67" s="6"/>
      <c r="X67" s="6"/>
    </row>
    <row r="68" s="1" customFormat="1" ht="16.25" customHeight="1" spans="1:24">
      <c r="A68" s="6"/>
      <c r="B68" s="6"/>
      <c r="C68" s="19"/>
      <c r="D68" s="19"/>
      <c r="E68" s="7"/>
      <c r="F68" s="7"/>
      <c r="G68" s="7"/>
      <c r="H68" s="7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38"/>
      <c r="W68" s="6"/>
      <c r="X68" s="6"/>
    </row>
    <row r="69" s="1" customFormat="1" ht="16.25" customHeight="1" spans="1:24">
      <c r="A69" s="6"/>
      <c r="B69" s="6"/>
      <c r="C69" s="19"/>
      <c r="D69" s="19"/>
      <c r="E69" s="7"/>
      <c r="F69" s="7"/>
      <c r="G69" s="7"/>
      <c r="H69" s="7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38"/>
      <c r="W69" s="6"/>
      <c r="X69" s="6"/>
    </row>
    <row r="70" s="1" customFormat="1" ht="16.25" customHeight="1" spans="1:24">
      <c r="A70" s="6"/>
      <c r="B70" s="6"/>
      <c r="C70" s="19"/>
      <c r="D70" s="19"/>
      <c r="E70" s="7"/>
      <c r="F70" s="7"/>
      <c r="G70" s="7"/>
      <c r="H70" s="7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38"/>
      <c r="W70" s="6"/>
      <c r="X70" s="6"/>
    </row>
    <row r="71" s="1" customFormat="1" ht="16.25" customHeight="1" spans="1:24">
      <c r="A71" s="6"/>
      <c r="B71" s="6"/>
      <c r="C71" s="19"/>
      <c r="D71" s="19"/>
      <c r="E71" s="7"/>
      <c r="F71" s="7"/>
      <c r="G71" s="7"/>
      <c r="H71" s="7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38"/>
      <c r="W71" s="6"/>
      <c r="X71" s="6"/>
    </row>
    <row r="72" s="1" customFormat="1" ht="16.25" customHeight="1" spans="1:24">
      <c r="A72" s="6"/>
      <c r="B72" s="6"/>
      <c r="C72" s="19"/>
      <c r="D72" s="19"/>
      <c r="E72" s="7"/>
      <c r="F72" s="7"/>
      <c r="G72" s="7"/>
      <c r="H72" s="7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38"/>
      <c r="W72" s="6"/>
      <c r="X72" s="6"/>
    </row>
  </sheetData>
  <mergeCells count="24">
    <mergeCell ref="A1:V1"/>
    <mergeCell ref="H3:K3"/>
    <mergeCell ref="K4:L4"/>
    <mergeCell ref="N4:P4"/>
    <mergeCell ref="A25:C25"/>
    <mergeCell ref="A26:C26"/>
    <mergeCell ref="A27:C2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M4:M5"/>
    <mergeCell ref="Q4:Q5"/>
    <mergeCell ref="R4:R5"/>
    <mergeCell ref="S4:S5"/>
    <mergeCell ref="T4:T5"/>
    <mergeCell ref="U4:U5"/>
    <mergeCell ref="V4:V5"/>
  </mergeCells>
  <pageMargins left="0.236111111111111" right="0.393055555555556" top="0.550694444444444" bottom="0.236111111111111" header="0.5" footer="0.5"/>
  <pageSetup paperSize="9" scale="8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8"/>
  <sheetViews>
    <sheetView zoomScale="70" zoomScaleNormal="70" topLeftCell="A139" workbookViewId="0">
      <selection activeCell="S101" sqref="S101"/>
    </sheetView>
  </sheetViews>
  <sheetFormatPr defaultColWidth="14" defaultRowHeight="14"/>
  <cols>
    <col min="1" max="1" width="5.27272727272727" style="1" customWidth="1"/>
    <col min="2" max="2" width="9.09090909090909" style="1" customWidth="1"/>
    <col min="3" max="3" width="19" style="2" customWidth="1"/>
    <col min="4" max="4" width="26.1818181818182" style="1" hidden="1" customWidth="1"/>
    <col min="5" max="5" width="25.6363636363636" style="2" customWidth="1"/>
    <col min="6" max="6" width="24.3636363636364" style="2" hidden="1" customWidth="1"/>
    <col min="7" max="7" width="4.62727272727273" style="3" customWidth="1"/>
    <col min="8" max="8" width="9.36363636363636" style="3" customWidth="1"/>
    <col min="9" max="9" width="9.18181818181818" style="3" hidden="1" customWidth="1"/>
    <col min="10" max="10" width="12.8545454545455" style="3" customWidth="1"/>
    <col min="11" max="11" width="4.81818181818182" style="1" hidden="1" customWidth="1"/>
    <col min="12" max="12" width="6.81818181818182" style="1" hidden="1" customWidth="1"/>
    <col min="13" max="14" width="10.3727272727273" style="1" hidden="1" customWidth="1"/>
    <col min="15" max="15" width="10.3727272727273" style="1" customWidth="1"/>
    <col min="16" max="16" width="10.3727272727273" style="40" customWidth="1"/>
    <col min="17" max="17" width="10.3727272727273" style="1" customWidth="1"/>
    <col min="18" max="18" width="10.3727272727273" style="40" customWidth="1"/>
    <col min="19" max="19" width="10.3727272727273" style="1" customWidth="1"/>
    <col min="20" max="21" width="10.3727272727273" style="1" hidden="1" customWidth="1"/>
    <col min="22" max="22" width="12.1272727272727" style="4" customWidth="1"/>
    <col min="23" max="23" width="11.7272727272727" style="3" customWidth="1"/>
    <col min="24" max="24" width="17.1090909090909" style="4" customWidth="1"/>
    <col min="25" max="27" width="12.7454545454545" style="1" customWidth="1"/>
    <col min="28" max="16384" width="14" style="1"/>
  </cols>
  <sheetData>
    <row r="1" s="1" customFormat="1" ht="25.5" customHeight="1" spans="1:26">
      <c r="A1" s="5" t="s">
        <v>174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44"/>
      <c r="Q1" s="5"/>
      <c r="R1" s="44"/>
      <c r="S1" s="5"/>
      <c r="T1" s="5"/>
      <c r="U1" s="5"/>
      <c r="V1" s="37"/>
      <c r="W1" s="5"/>
      <c r="X1" s="37"/>
      <c r="Y1" s="6"/>
      <c r="Z1" s="6"/>
    </row>
    <row r="2" s="1" customFormat="1" ht="25.5" customHeight="1" spans="1:2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1</v>
      </c>
      <c r="O2" s="23" t="s">
        <v>1</v>
      </c>
      <c r="P2" s="44"/>
      <c r="Q2" s="5"/>
      <c r="R2" s="44"/>
      <c r="S2" s="5"/>
      <c r="T2" s="5"/>
      <c r="U2" s="5"/>
      <c r="V2" s="37"/>
      <c r="W2" s="5"/>
      <c r="X2" s="37"/>
      <c r="Y2" s="6"/>
      <c r="Z2" s="6"/>
    </row>
    <row r="3" s="1" customFormat="1" ht="27" customHeight="1" spans="1:26">
      <c r="A3" s="6" t="s">
        <v>24</v>
      </c>
      <c r="B3" s="41"/>
      <c r="C3" s="2"/>
      <c r="G3" s="7"/>
      <c r="H3" s="7"/>
      <c r="I3" s="7"/>
      <c r="J3" s="8"/>
      <c r="K3" s="23"/>
      <c r="L3" s="23"/>
      <c r="M3" s="23"/>
      <c r="N3" s="8"/>
      <c r="O3" s="8"/>
      <c r="P3" s="45"/>
      <c r="Q3" s="8"/>
      <c r="R3" s="45"/>
      <c r="S3" s="8"/>
      <c r="T3" s="8"/>
      <c r="U3" s="8"/>
      <c r="V3" s="38"/>
      <c r="W3" s="7"/>
      <c r="X3" s="38" t="s">
        <v>25</v>
      </c>
      <c r="Y3" s="6"/>
      <c r="Z3" s="6"/>
    </row>
    <row r="4" s="1" customFormat="1" ht="33" customHeight="1" spans="1:26">
      <c r="A4" s="9" t="s">
        <v>26</v>
      </c>
      <c r="B4" s="10" t="s">
        <v>84</v>
      </c>
      <c r="C4" s="10" t="s">
        <v>85</v>
      </c>
      <c r="D4" s="10" t="s">
        <v>175</v>
      </c>
      <c r="E4" s="10" t="s">
        <v>86</v>
      </c>
      <c r="F4" s="10" t="s">
        <v>176</v>
      </c>
      <c r="G4" s="10" t="s">
        <v>29</v>
      </c>
      <c r="H4" s="10" t="s">
        <v>30</v>
      </c>
      <c r="I4" s="10" t="s">
        <v>88</v>
      </c>
      <c r="J4" s="10" t="s">
        <v>89</v>
      </c>
      <c r="K4" s="10" t="s">
        <v>90</v>
      </c>
      <c r="L4" s="10" t="s">
        <v>91</v>
      </c>
      <c r="M4" s="26" t="s">
        <v>32</v>
      </c>
      <c r="N4" s="26"/>
      <c r="O4" s="26" t="s">
        <v>4</v>
      </c>
      <c r="P4" s="46"/>
      <c r="Q4" s="26"/>
      <c r="R4" s="48" t="s">
        <v>33</v>
      </c>
      <c r="S4" s="10" t="s">
        <v>5</v>
      </c>
      <c r="T4" s="10" t="s">
        <v>7</v>
      </c>
      <c r="U4" s="10" t="s">
        <v>34</v>
      </c>
      <c r="V4" s="26" t="s">
        <v>93</v>
      </c>
      <c r="W4" s="26" t="s">
        <v>92</v>
      </c>
      <c r="X4" s="26" t="s">
        <v>6</v>
      </c>
      <c r="Y4" s="6"/>
      <c r="Z4" s="6"/>
    </row>
    <row r="5" s="1" customFormat="1" ht="33" customHeight="1" spans="1:26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26" t="s">
        <v>94</v>
      </c>
      <c r="N5" s="26" t="s">
        <v>95</v>
      </c>
      <c r="O5" s="26" t="s">
        <v>94</v>
      </c>
      <c r="P5" s="46" t="s">
        <v>96</v>
      </c>
      <c r="Q5" s="26" t="s">
        <v>95</v>
      </c>
      <c r="R5" s="49"/>
      <c r="S5" s="12"/>
      <c r="T5" s="12"/>
      <c r="U5" s="12"/>
      <c r="V5" s="26"/>
      <c r="W5" s="26"/>
      <c r="X5" s="26"/>
      <c r="Y5" s="6"/>
      <c r="Z5" s="6"/>
    </row>
    <row r="6" s="1" customFormat="1" ht="29" customHeight="1" spans="1:26">
      <c r="A6" s="13" t="s">
        <v>35</v>
      </c>
      <c r="B6" s="42" t="s">
        <v>177</v>
      </c>
      <c r="C6" s="14" t="s">
        <v>178</v>
      </c>
      <c r="D6" s="42" t="s">
        <v>179</v>
      </c>
      <c r="E6" s="14" t="s">
        <v>180</v>
      </c>
      <c r="F6" s="14" t="s">
        <v>180</v>
      </c>
      <c r="G6" s="43">
        <v>1</v>
      </c>
      <c r="H6" s="13" t="s">
        <v>181</v>
      </c>
      <c r="I6" s="13" t="s">
        <v>182</v>
      </c>
      <c r="J6" s="13" t="s">
        <v>183</v>
      </c>
      <c r="K6" s="16">
        <v>60</v>
      </c>
      <c r="L6" s="16">
        <v>60</v>
      </c>
      <c r="M6" s="27">
        <v>1760</v>
      </c>
      <c r="N6" s="27">
        <v>0</v>
      </c>
      <c r="O6" s="27">
        <v>1570</v>
      </c>
      <c r="P6" s="47">
        <v>0.530045662100457</v>
      </c>
      <c r="Q6" s="27">
        <f t="shared" ref="Q6:Q14" si="0">ROUND(O6*P6,-1)</f>
        <v>830</v>
      </c>
      <c r="R6" s="47">
        <v>0.6</v>
      </c>
      <c r="S6" s="27">
        <f t="shared" ref="S6:S14" si="1">ROUND(Q6*R6,-1)</f>
        <v>500</v>
      </c>
      <c r="T6" s="27"/>
      <c r="U6" s="27"/>
      <c r="V6" s="15" t="s">
        <v>184</v>
      </c>
      <c r="W6" s="50">
        <v>1</v>
      </c>
      <c r="X6" s="51" t="s">
        <v>185</v>
      </c>
      <c r="Y6" s="6"/>
      <c r="Z6" s="6"/>
    </row>
    <row r="7" s="1" customFormat="1" ht="29" customHeight="1" spans="1:26">
      <c r="A7" s="13" t="s">
        <v>41</v>
      </c>
      <c r="B7" s="42" t="s">
        <v>186</v>
      </c>
      <c r="C7" s="14" t="s">
        <v>178</v>
      </c>
      <c r="D7" s="42" t="s">
        <v>179</v>
      </c>
      <c r="E7" s="14" t="s">
        <v>187</v>
      </c>
      <c r="F7" s="14" t="s">
        <v>187</v>
      </c>
      <c r="G7" s="43">
        <v>1</v>
      </c>
      <c r="H7" s="13" t="s">
        <v>181</v>
      </c>
      <c r="I7" s="13" t="s">
        <v>182</v>
      </c>
      <c r="J7" s="13" t="s">
        <v>188</v>
      </c>
      <c r="K7" s="16">
        <v>60</v>
      </c>
      <c r="L7" s="16">
        <v>60</v>
      </c>
      <c r="M7" s="27">
        <v>2480</v>
      </c>
      <c r="N7" s="27">
        <v>0</v>
      </c>
      <c r="O7" s="27">
        <v>2430</v>
      </c>
      <c r="P7" s="47">
        <v>0.531324200913242</v>
      </c>
      <c r="Q7" s="27">
        <f t="shared" si="0"/>
        <v>1290</v>
      </c>
      <c r="R7" s="47">
        <v>0.6</v>
      </c>
      <c r="S7" s="27">
        <f t="shared" si="1"/>
        <v>770</v>
      </c>
      <c r="T7" s="27"/>
      <c r="U7" s="27"/>
      <c r="V7" s="15" t="s">
        <v>189</v>
      </c>
      <c r="W7" s="28">
        <v>1</v>
      </c>
      <c r="X7" s="39" t="s">
        <v>185</v>
      </c>
      <c r="Y7" s="6"/>
      <c r="Z7" s="6"/>
    </row>
    <row r="8" s="1" customFormat="1" ht="29" customHeight="1" spans="1:26">
      <c r="A8" s="13" t="s">
        <v>49</v>
      </c>
      <c r="B8" s="42" t="s">
        <v>190</v>
      </c>
      <c r="C8" s="14" t="s">
        <v>191</v>
      </c>
      <c r="D8" s="42" t="s">
        <v>179</v>
      </c>
      <c r="E8" s="14" t="s">
        <v>192</v>
      </c>
      <c r="F8" s="14" t="s">
        <v>192</v>
      </c>
      <c r="G8" s="43">
        <v>1</v>
      </c>
      <c r="H8" s="13" t="s">
        <v>100</v>
      </c>
      <c r="I8" s="13" t="s">
        <v>193</v>
      </c>
      <c r="J8" s="13" t="s">
        <v>188</v>
      </c>
      <c r="K8" s="16">
        <v>36</v>
      </c>
      <c r="L8" s="16">
        <v>36</v>
      </c>
      <c r="M8" s="27">
        <v>5300</v>
      </c>
      <c r="N8" s="27">
        <v>0</v>
      </c>
      <c r="O8" s="27">
        <v>5999</v>
      </c>
      <c r="P8" s="47">
        <v>0.296986301369863</v>
      </c>
      <c r="Q8" s="27">
        <f t="shared" si="0"/>
        <v>1780</v>
      </c>
      <c r="R8" s="47">
        <v>0.6</v>
      </c>
      <c r="S8" s="27">
        <f t="shared" si="1"/>
        <v>1070</v>
      </c>
      <c r="T8" s="27"/>
      <c r="U8" s="27"/>
      <c r="V8" s="15" t="s">
        <v>189</v>
      </c>
      <c r="W8" s="28">
        <v>1</v>
      </c>
      <c r="X8" s="39" t="s">
        <v>110</v>
      </c>
      <c r="Y8" s="6"/>
      <c r="Z8" s="6"/>
    </row>
    <row r="9" s="1" customFormat="1" ht="29" customHeight="1" spans="1:26">
      <c r="A9" s="13" t="s">
        <v>50</v>
      </c>
      <c r="B9" s="42" t="s">
        <v>194</v>
      </c>
      <c r="C9" s="14" t="s">
        <v>195</v>
      </c>
      <c r="D9" s="42" t="s">
        <v>179</v>
      </c>
      <c r="E9" s="14" t="s">
        <v>196</v>
      </c>
      <c r="F9" s="14" t="s">
        <v>196</v>
      </c>
      <c r="G9" s="43">
        <v>1</v>
      </c>
      <c r="H9" s="13" t="s">
        <v>123</v>
      </c>
      <c r="I9" s="13" t="s">
        <v>182</v>
      </c>
      <c r="J9" s="13" t="s">
        <v>188</v>
      </c>
      <c r="K9" s="16">
        <v>60</v>
      </c>
      <c r="L9" s="16">
        <v>60</v>
      </c>
      <c r="M9" s="27">
        <v>800</v>
      </c>
      <c r="N9" s="27">
        <v>0</v>
      </c>
      <c r="O9" s="27">
        <v>750</v>
      </c>
      <c r="P9" s="47">
        <v>0.121232876712329</v>
      </c>
      <c r="Q9" s="27">
        <f t="shared" si="0"/>
        <v>90</v>
      </c>
      <c r="R9" s="47">
        <v>0.6</v>
      </c>
      <c r="S9" s="27">
        <f t="shared" si="1"/>
        <v>50</v>
      </c>
      <c r="T9" s="27"/>
      <c r="U9" s="27"/>
      <c r="V9" s="15" t="s">
        <v>189</v>
      </c>
      <c r="W9" s="28">
        <v>1</v>
      </c>
      <c r="X9" s="39" t="s">
        <v>110</v>
      </c>
      <c r="Y9" s="6"/>
      <c r="Z9" s="6"/>
    </row>
    <row r="10" s="1" customFormat="1" ht="29" customHeight="1" spans="1:26">
      <c r="A10" s="13" t="s">
        <v>51</v>
      </c>
      <c r="B10" s="42" t="s">
        <v>197</v>
      </c>
      <c r="C10" s="14" t="s">
        <v>198</v>
      </c>
      <c r="D10" s="42" t="s">
        <v>179</v>
      </c>
      <c r="E10" s="14" t="s">
        <v>199</v>
      </c>
      <c r="F10" s="14" t="s">
        <v>199</v>
      </c>
      <c r="G10" s="43">
        <v>1</v>
      </c>
      <c r="H10" s="13" t="s">
        <v>123</v>
      </c>
      <c r="I10" s="13" t="s">
        <v>182</v>
      </c>
      <c r="J10" s="13" t="s">
        <v>188</v>
      </c>
      <c r="K10" s="16">
        <v>60</v>
      </c>
      <c r="L10" s="16">
        <v>60</v>
      </c>
      <c r="M10" s="27">
        <v>600</v>
      </c>
      <c r="N10" s="27">
        <v>0</v>
      </c>
      <c r="O10" s="27">
        <v>280</v>
      </c>
      <c r="P10" s="47">
        <v>0.121232876712329</v>
      </c>
      <c r="Q10" s="27">
        <f t="shared" si="0"/>
        <v>30</v>
      </c>
      <c r="R10" s="47">
        <v>0.6</v>
      </c>
      <c r="S10" s="27">
        <f t="shared" si="1"/>
        <v>20</v>
      </c>
      <c r="T10" s="27"/>
      <c r="U10" s="27"/>
      <c r="V10" s="15" t="s">
        <v>189</v>
      </c>
      <c r="W10" s="28">
        <v>1</v>
      </c>
      <c r="X10" s="39" t="s">
        <v>110</v>
      </c>
      <c r="Y10" s="6"/>
      <c r="Z10" s="6"/>
    </row>
    <row r="11" s="1" customFormat="1" ht="29" customHeight="1" spans="1:26">
      <c r="A11" s="13" t="s">
        <v>52</v>
      </c>
      <c r="B11" s="42" t="s">
        <v>200</v>
      </c>
      <c r="C11" s="14" t="s">
        <v>201</v>
      </c>
      <c r="D11" s="42" t="s">
        <v>179</v>
      </c>
      <c r="E11" s="14" t="s">
        <v>202</v>
      </c>
      <c r="F11" s="14" t="s">
        <v>202</v>
      </c>
      <c r="G11" s="43">
        <v>1</v>
      </c>
      <c r="H11" s="13" t="s">
        <v>123</v>
      </c>
      <c r="I11" s="13" t="s">
        <v>182</v>
      </c>
      <c r="J11" s="13" t="s">
        <v>188</v>
      </c>
      <c r="K11" s="16">
        <v>60</v>
      </c>
      <c r="L11" s="16">
        <v>60</v>
      </c>
      <c r="M11" s="27">
        <v>900</v>
      </c>
      <c r="N11" s="27">
        <v>0</v>
      </c>
      <c r="O11" s="27">
        <v>888</v>
      </c>
      <c r="P11" s="47">
        <v>0.121232876712329</v>
      </c>
      <c r="Q11" s="27">
        <f t="shared" si="0"/>
        <v>110</v>
      </c>
      <c r="R11" s="47">
        <v>0.6</v>
      </c>
      <c r="S11" s="27">
        <f t="shared" si="1"/>
        <v>70</v>
      </c>
      <c r="T11" s="27"/>
      <c r="U11" s="27"/>
      <c r="V11" s="15" t="s">
        <v>189</v>
      </c>
      <c r="W11" s="28">
        <v>1</v>
      </c>
      <c r="X11" s="39" t="s">
        <v>110</v>
      </c>
      <c r="Y11" s="6"/>
      <c r="Z11" s="6"/>
    </row>
    <row r="12" s="1" customFormat="1" ht="29" customHeight="1" spans="1:26">
      <c r="A12" s="13" t="s">
        <v>53</v>
      </c>
      <c r="B12" s="42" t="s">
        <v>203</v>
      </c>
      <c r="C12" s="14" t="s">
        <v>204</v>
      </c>
      <c r="D12" s="42" t="s">
        <v>179</v>
      </c>
      <c r="E12" s="14" t="s">
        <v>205</v>
      </c>
      <c r="F12" s="14" t="s">
        <v>205</v>
      </c>
      <c r="G12" s="43">
        <v>1</v>
      </c>
      <c r="H12" s="13" t="s">
        <v>100</v>
      </c>
      <c r="I12" s="13" t="s">
        <v>193</v>
      </c>
      <c r="J12" s="13" t="s">
        <v>188</v>
      </c>
      <c r="K12" s="16">
        <v>36</v>
      </c>
      <c r="L12" s="16">
        <v>36</v>
      </c>
      <c r="M12" s="27">
        <v>2200</v>
      </c>
      <c r="N12" s="27">
        <v>0</v>
      </c>
      <c r="O12" s="27">
        <v>2399</v>
      </c>
      <c r="P12" s="47">
        <v>0.121232876712329</v>
      </c>
      <c r="Q12" s="27">
        <f t="shared" si="0"/>
        <v>290</v>
      </c>
      <c r="R12" s="47">
        <v>0.6</v>
      </c>
      <c r="S12" s="27">
        <f t="shared" si="1"/>
        <v>170</v>
      </c>
      <c r="T12" s="27"/>
      <c r="U12" s="27"/>
      <c r="V12" s="15" t="s">
        <v>189</v>
      </c>
      <c r="W12" s="28">
        <v>1</v>
      </c>
      <c r="X12" s="39" t="s">
        <v>110</v>
      </c>
      <c r="Y12" s="6"/>
      <c r="Z12" s="6"/>
    </row>
    <row r="13" s="1" customFormat="1" ht="29" customHeight="1" spans="1:26">
      <c r="A13" s="13" t="s">
        <v>55</v>
      </c>
      <c r="B13" s="42" t="s">
        <v>206</v>
      </c>
      <c r="C13" s="14" t="s">
        <v>207</v>
      </c>
      <c r="D13" s="42" t="s">
        <v>179</v>
      </c>
      <c r="E13" s="14" t="s">
        <v>208</v>
      </c>
      <c r="F13" s="14" t="s">
        <v>209</v>
      </c>
      <c r="G13" s="43">
        <v>5</v>
      </c>
      <c r="H13" s="13" t="s">
        <v>123</v>
      </c>
      <c r="I13" s="13" t="s">
        <v>182</v>
      </c>
      <c r="J13" s="13" t="s">
        <v>188</v>
      </c>
      <c r="K13" s="16">
        <v>60</v>
      </c>
      <c r="L13" s="16">
        <v>60</v>
      </c>
      <c r="M13" s="27">
        <v>500</v>
      </c>
      <c r="N13" s="27">
        <v>0</v>
      </c>
      <c r="O13" s="27">
        <v>205</v>
      </c>
      <c r="P13" s="47">
        <v>0.121232876712329</v>
      </c>
      <c r="Q13" s="27">
        <f t="shared" si="0"/>
        <v>20</v>
      </c>
      <c r="R13" s="47">
        <v>0.6</v>
      </c>
      <c r="S13" s="27">
        <f t="shared" si="1"/>
        <v>10</v>
      </c>
      <c r="T13" s="27"/>
      <c r="U13" s="27"/>
      <c r="V13" s="15" t="s">
        <v>189</v>
      </c>
      <c r="W13" s="28">
        <v>5</v>
      </c>
      <c r="X13" s="39" t="s">
        <v>110</v>
      </c>
      <c r="Y13" s="6"/>
      <c r="Z13" s="6"/>
    </row>
    <row r="14" s="1" customFormat="1" ht="29" customHeight="1" spans="1:26">
      <c r="A14" s="13" t="s">
        <v>56</v>
      </c>
      <c r="B14" s="42" t="s">
        <v>210</v>
      </c>
      <c r="C14" s="14" t="s">
        <v>211</v>
      </c>
      <c r="D14" s="42" t="s">
        <v>179</v>
      </c>
      <c r="E14" s="14" t="s">
        <v>212</v>
      </c>
      <c r="F14" s="14" t="s">
        <v>209</v>
      </c>
      <c r="G14" s="43">
        <v>5</v>
      </c>
      <c r="H14" s="13" t="s">
        <v>123</v>
      </c>
      <c r="I14" s="13" t="s">
        <v>182</v>
      </c>
      <c r="J14" s="13" t="s">
        <v>188</v>
      </c>
      <c r="K14" s="16">
        <v>60</v>
      </c>
      <c r="L14" s="16">
        <v>60</v>
      </c>
      <c r="M14" s="27">
        <v>600</v>
      </c>
      <c r="N14" s="27">
        <v>0</v>
      </c>
      <c r="O14" s="27">
        <v>178</v>
      </c>
      <c r="P14" s="47">
        <v>0.1</v>
      </c>
      <c r="Q14" s="27">
        <f t="shared" si="0"/>
        <v>20</v>
      </c>
      <c r="R14" s="47">
        <v>0.6</v>
      </c>
      <c r="S14" s="27">
        <f t="shared" si="1"/>
        <v>10</v>
      </c>
      <c r="T14" s="27"/>
      <c r="U14" s="27"/>
      <c r="V14" s="15" t="s">
        <v>189</v>
      </c>
      <c r="W14" s="28">
        <v>1</v>
      </c>
      <c r="X14" s="39" t="s">
        <v>213</v>
      </c>
      <c r="Y14" s="6"/>
      <c r="Z14" s="6"/>
    </row>
    <row r="15" s="1" customFormat="1" ht="29" customHeight="1" spans="1:26">
      <c r="A15" s="13" t="s">
        <v>57</v>
      </c>
      <c r="B15" s="42" t="s">
        <v>214</v>
      </c>
      <c r="C15" s="14" t="s">
        <v>215</v>
      </c>
      <c r="D15" s="42" t="s">
        <v>179</v>
      </c>
      <c r="E15" s="14" t="s">
        <v>209</v>
      </c>
      <c r="F15" s="14" t="s">
        <v>209</v>
      </c>
      <c r="G15" s="43">
        <v>70</v>
      </c>
      <c r="H15" s="13" t="s">
        <v>216</v>
      </c>
      <c r="I15" s="13" t="s">
        <v>182</v>
      </c>
      <c r="J15" s="13" t="s">
        <v>188</v>
      </c>
      <c r="K15" s="16">
        <v>60</v>
      </c>
      <c r="L15" s="16">
        <v>60</v>
      </c>
      <c r="M15" s="27">
        <v>980</v>
      </c>
      <c r="N15" s="27">
        <v>0</v>
      </c>
      <c r="O15" s="27"/>
      <c r="P15" s="47"/>
      <c r="Q15" s="27"/>
      <c r="R15" s="47"/>
      <c r="S15" s="27"/>
      <c r="T15" s="27"/>
      <c r="U15" s="27"/>
      <c r="V15" s="15" t="s">
        <v>189</v>
      </c>
      <c r="W15" s="28">
        <v>0</v>
      </c>
      <c r="X15" s="39" t="s">
        <v>104</v>
      </c>
      <c r="Y15" s="6"/>
      <c r="Z15" s="6"/>
    </row>
    <row r="16" s="1" customFormat="1" ht="29" customHeight="1" spans="1:26">
      <c r="A16" s="13" t="s">
        <v>58</v>
      </c>
      <c r="B16" s="42" t="s">
        <v>217</v>
      </c>
      <c r="C16" s="14" t="s">
        <v>218</v>
      </c>
      <c r="D16" s="42" t="s">
        <v>179</v>
      </c>
      <c r="E16" s="14" t="s">
        <v>219</v>
      </c>
      <c r="F16" s="14" t="s">
        <v>219</v>
      </c>
      <c r="G16" s="43">
        <v>1</v>
      </c>
      <c r="H16" s="13" t="s">
        <v>123</v>
      </c>
      <c r="I16" s="13" t="s">
        <v>182</v>
      </c>
      <c r="J16" s="13" t="s">
        <v>188</v>
      </c>
      <c r="K16" s="16">
        <v>60</v>
      </c>
      <c r="L16" s="16">
        <v>60</v>
      </c>
      <c r="M16" s="27">
        <v>200</v>
      </c>
      <c r="N16" s="27">
        <v>0</v>
      </c>
      <c r="O16" s="27"/>
      <c r="P16" s="47"/>
      <c r="Q16" s="27"/>
      <c r="R16" s="47"/>
      <c r="S16" s="27"/>
      <c r="T16" s="27"/>
      <c r="U16" s="27"/>
      <c r="V16" s="15" t="s">
        <v>189</v>
      </c>
      <c r="W16" s="28">
        <v>0</v>
      </c>
      <c r="X16" s="39" t="s">
        <v>104</v>
      </c>
      <c r="Y16" s="6"/>
      <c r="Z16" s="6"/>
    </row>
    <row r="17" s="1" customFormat="1" ht="29" customHeight="1" spans="1:26">
      <c r="A17" s="13" t="s">
        <v>59</v>
      </c>
      <c r="B17" s="42" t="s">
        <v>220</v>
      </c>
      <c r="C17" s="14" t="s">
        <v>221</v>
      </c>
      <c r="D17" s="42" t="s">
        <v>179</v>
      </c>
      <c r="E17" s="14" t="s">
        <v>222</v>
      </c>
      <c r="F17" s="14" t="s">
        <v>222</v>
      </c>
      <c r="G17" s="43">
        <v>2</v>
      </c>
      <c r="H17" s="13" t="s">
        <v>123</v>
      </c>
      <c r="I17" s="13" t="s">
        <v>193</v>
      </c>
      <c r="J17" s="13" t="s">
        <v>188</v>
      </c>
      <c r="K17" s="16">
        <v>36</v>
      </c>
      <c r="L17" s="16">
        <v>36</v>
      </c>
      <c r="M17" s="27">
        <v>400</v>
      </c>
      <c r="N17" s="27">
        <v>0</v>
      </c>
      <c r="O17" s="27">
        <v>496</v>
      </c>
      <c r="P17" s="47">
        <v>0.121232876712329</v>
      </c>
      <c r="Q17" s="27">
        <f t="shared" ref="Q17:Q20" si="2">ROUND(O17*P17,-1)</f>
        <v>60</v>
      </c>
      <c r="R17" s="47">
        <v>0.6</v>
      </c>
      <c r="S17" s="27">
        <f t="shared" ref="S17:S21" si="3">ROUND(Q17*R17,-1)</f>
        <v>40</v>
      </c>
      <c r="T17" s="27"/>
      <c r="U17" s="27"/>
      <c r="V17" s="15" t="s">
        <v>189</v>
      </c>
      <c r="W17" s="28">
        <v>2</v>
      </c>
      <c r="X17" s="39" t="s">
        <v>110</v>
      </c>
      <c r="Y17" s="6"/>
      <c r="Z17" s="6"/>
    </row>
    <row r="18" s="1" customFormat="1" ht="29" customHeight="1" spans="1:26">
      <c r="A18" s="13" t="s">
        <v>60</v>
      </c>
      <c r="B18" s="42" t="s">
        <v>223</v>
      </c>
      <c r="C18" s="14" t="s">
        <v>224</v>
      </c>
      <c r="D18" s="42" t="s">
        <v>179</v>
      </c>
      <c r="E18" s="14" t="s">
        <v>225</v>
      </c>
      <c r="F18" s="14" t="s">
        <v>225</v>
      </c>
      <c r="G18" s="43">
        <v>1</v>
      </c>
      <c r="H18" s="13" t="s">
        <v>123</v>
      </c>
      <c r="I18" s="13" t="s">
        <v>182</v>
      </c>
      <c r="J18" s="13" t="s">
        <v>188</v>
      </c>
      <c r="K18" s="16">
        <v>60</v>
      </c>
      <c r="L18" s="16">
        <v>60</v>
      </c>
      <c r="M18" s="27">
        <v>1400</v>
      </c>
      <c r="N18" s="27">
        <v>0</v>
      </c>
      <c r="O18" s="27">
        <v>1200</v>
      </c>
      <c r="P18" s="47">
        <v>0.121232876712329</v>
      </c>
      <c r="Q18" s="27">
        <f t="shared" si="2"/>
        <v>150</v>
      </c>
      <c r="R18" s="47">
        <v>0.6</v>
      </c>
      <c r="S18" s="27">
        <f t="shared" si="3"/>
        <v>90</v>
      </c>
      <c r="T18" s="27"/>
      <c r="U18" s="27"/>
      <c r="V18" s="15" t="s">
        <v>189</v>
      </c>
      <c r="W18" s="28">
        <v>1</v>
      </c>
      <c r="X18" s="39" t="s">
        <v>110</v>
      </c>
      <c r="Y18" s="6"/>
      <c r="Z18" s="6"/>
    </row>
    <row r="19" s="1" customFormat="1" ht="29" customHeight="1" spans="1:26">
      <c r="A19" s="13" t="s">
        <v>61</v>
      </c>
      <c r="B19" s="42" t="s">
        <v>226</v>
      </c>
      <c r="C19" s="14" t="s">
        <v>224</v>
      </c>
      <c r="D19" s="42" t="s">
        <v>179</v>
      </c>
      <c r="E19" s="14" t="s">
        <v>227</v>
      </c>
      <c r="F19" s="14" t="s">
        <v>227</v>
      </c>
      <c r="G19" s="43">
        <v>1</v>
      </c>
      <c r="H19" s="13" t="s">
        <v>123</v>
      </c>
      <c r="I19" s="13" t="s">
        <v>182</v>
      </c>
      <c r="J19" s="13" t="s">
        <v>188</v>
      </c>
      <c r="K19" s="16">
        <v>60</v>
      </c>
      <c r="L19" s="16">
        <v>60</v>
      </c>
      <c r="M19" s="27">
        <v>2700</v>
      </c>
      <c r="N19" s="27">
        <v>0</v>
      </c>
      <c r="O19" s="27">
        <v>2200</v>
      </c>
      <c r="P19" s="47">
        <v>0.121232876712329</v>
      </c>
      <c r="Q19" s="27">
        <f t="shared" si="2"/>
        <v>270</v>
      </c>
      <c r="R19" s="47">
        <v>0.6</v>
      </c>
      <c r="S19" s="27">
        <f t="shared" si="3"/>
        <v>160</v>
      </c>
      <c r="T19" s="27"/>
      <c r="U19" s="27"/>
      <c r="V19" s="15" t="s">
        <v>189</v>
      </c>
      <c r="W19" s="28">
        <v>1</v>
      </c>
      <c r="X19" s="39" t="s">
        <v>110</v>
      </c>
      <c r="Y19" s="6"/>
      <c r="Z19" s="6"/>
    </row>
    <row r="20" s="1" customFormat="1" ht="29" customHeight="1" spans="1:26">
      <c r="A20" s="13" t="s">
        <v>62</v>
      </c>
      <c r="B20" s="42" t="s">
        <v>228</v>
      </c>
      <c r="C20" s="14" t="s">
        <v>229</v>
      </c>
      <c r="D20" s="42" t="s">
        <v>179</v>
      </c>
      <c r="E20" s="14" t="s">
        <v>230</v>
      </c>
      <c r="F20" s="14" t="s">
        <v>231</v>
      </c>
      <c r="G20" s="43">
        <v>1</v>
      </c>
      <c r="H20" s="13" t="s">
        <v>123</v>
      </c>
      <c r="I20" s="13" t="s">
        <v>193</v>
      </c>
      <c r="J20" s="13" t="s">
        <v>188</v>
      </c>
      <c r="K20" s="16">
        <v>36</v>
      </c>
      <c r="L20" s="16">
        <v>36</v>
      </c>
      <c r="M20" s="27">
        <v>400</v>
      </c>
      <c r="N20" s="27">
        <v>0</v>
      </c>
      <c r="O20" s="27">
        <v>358</v>
      </c>
      <c r="P20" s="47">
        <v>0.121232876712329</v>
      </c>
      <c r="Q20" s="27">
        <f t="shared" si="2"/>
        <v>40</v>
      </c>
      <c r="R20" s="47">
        <v>0.6</v>
      </c>
      <c r="S20" s="27">
        <f t="shared" si="3"/>
        <v>20</v>
      </c>
      <c r="T20" s="27"/>
      <c r="U20" s="27"/>
      <c r="V20" s="15" t="s">
        <v>189</v>
      </c>
      <c r="W20" s="28">
        <v>1</v>
      </c>
      <c r="X20" s="39" t="s">
        <v>110</v>
      </c>
      <c r="Y20" s="6"/>
      <c r="Z20" s="6"/>
    </row>
    <row r="21" s="1" customFormat="1" ht="29" customHeight="1" spans="1:26">
      <c r="A21" s="13" t="s">
        <v>63</v>
      </c>
      <c r="B21" s="42" t="s">
        <v>232</v>
      </c>
      <c r="C21" s="14" t="s">
        <v>233</v>
      </c>
      <c r="D21" s="42" t="s">
        <v>179</v>
      </c>
      <c r="E21" s="14" t="s">
        <v>234</v>
      </c>
      <c r="F21" s="14" t="s">
        <v>231</v>
      </c>
      <c r="G21" s="43">
        <v>1</v>
      </c>
      <c r="H21" s="13" t="s">
        <v>123</v>
      </c>
      <c r="I21" s="13" t="s">
        <v>193</v>
      </c>
      <c r="J21" s="13" t="s">
        <v>188</v>
      </c>
      <c r="K21" s="16">
        <v>36</v>
      </c>
      <c r="L21" s="16">
        <v>36</v>
      </c>
      <c r="M21" s="27">
        <v>300</v>
      </c>
      <c r="N21" s="27">
        <v>0</v>
      </c>
      <c r="O21" s="27"/>
      <c r="P21" s="47"/>
      <c r="Q21" s="27"/>
      <c r="R21" s="47"/>
      <c r="S21" s="27"/>
      <c r="T21" s="27"/>
      <c r="U21" s="27"/>
      <c r="V21" s="15" t="s">
        <v>189</v>
      </c>
      <c r="W21" s="28">
        <v>1</v>
      </c>
      <c r="X21" s="39" t="s">
        <v>235</v>
      </c>
      <c r="Y21" s="6"/>
      <c r="Z21" s="6"/>
    </row>
    <row r="22" s="1" customFormat="1" ht="29" customHeight="1" spans="1:26">
      <c r="A22" s="13" t="s">
        <v>64</v>
      </c>
      <c r="B22" s="42" t="s">
        <v>236</v>
      </c>
      <c r="C22" s="14" t="s">
        <v>237</v>
      </c>
      <c r="D22" s="42" t="s">
        <v>179</v>
      </c>
      <c r="E22" s="14"/>
      <c r="F22" s="14"/>
      <c r="G22" s="43">
        <v>1</v>
      </c>
      <c r="H22" s="13" t="s">
        <v>164</v>
      </c>
      <c r="I22" s="13" t="s">
        <v>182</v>
      </c>
      <c r="J22" s="13" t="s">
        <v>188</v>
      </c>
      <c r="K22" s="16">
        <v>60</v>
      </c>
      <c r="L22" s="16">
        <v>60</v>
      </c>
      <c r="M22" s="27">
        <v>500</v>
      </c>
      <c r="N22" s="27">
        <v>0</v>
      </c>
      <c r="O22" s="27"/>
      <c r="P22" s="47"/>
      <c r="Q22" s="27"/>
      <c r="R22" s="47"/>
      <c r="S22" s="27"/>
      <c r="T22" s="27"/>
      <c r="U22" s="27"/>
      <c r="V22" s="15" t="s">
        <v>189</v>
      </c>
      <c r="W22" s="28">
        <v>0</v>
      </c>
      <c r="X22" s="39" t="s">
        <v>104</v>
      </c>
      <c r="Y22" s="6"/>
      <c r="Z22" s="6"/>
    </row>
    <row r="23" s="1" customFormat="1" ht="29" customHeight="1" spans="1:26">
      <c r="A23" s="13" t="s">
        <v>65</v>
      </c>
      <c r="B23" s="42" t="s">
        <v>238</v>
      </c>
      <c r="C23" s="14" t="s">
        <v>239</v>
      </c>
      <c r="D23" s="42" t="s">
        <v>179</v>
      </c>
      <c r="E23" s="14" t="s">
        <v>240</v>
      </c>
      <c r="F23" s="14" t="s">
        <v>209</v>
      </c>
      <c r="G23" s="43">
        <v>1</v>
      </c>
      <c r="H23" s="13" t="s">
        <v>100</v>
      </c>
      <c r="I23" s="13" t="s">
        <v>182</v>
      </c>
      <c r="J23" s="13" t="s">
        <v>188</v>
      </c>
      <c r="K23" s="16">
        <v>60</v>
      </c>
      <c r="L23" s="16">
        <v>60</v>
      </c>
      <c r="M23" s="27">
        <v>1000</v>
      </c>
      <c r="N23" s="27">
        <v>0</v>
      </c>
      <c r="O23" s="27">
        <v>1109</v>
      </c>
      <c r="P23" s="47">
        <v>0.121232876712329</v>
      </c>
      <c r="Q23" s="27">
        <f t="shared" ref="Q23:Q31" si="4">ROUND(O23*P23,-1)</f>
        <v>130</v>
      </c>
      <c r="R23" s="47">
        <v>0.6</v>
      </c>
      <c r="S23" s="27">
        <f t="shared" ref="S23:S46" si="5">ROUND(Q23*R23,-1)</f>
        <v>80</v>
      </c>
      <c r="T23" s="27"/>
      <c r="U23" s="27"/>
      <c r="V23" s="15" t="s">
        <v>189</v>
      </c>
      <c r="W23" s="28">
        <v>1</v>
      </c>
      <c r="X23" s="39" t="s">
        <v>110</v>
      </c>
      <c r="Y23" s="6"/>
      <c r="Z23" s="6"/>
    </row>
    <row r="24" s="1" customFormat="1" ht="29" customHeight="1" spans="1:26">
      <c r="A24" s="13" t="s">
        <v>66</v>
      </c>
      <c r="B24" s="42" t="s">
        <v>241</v>
      </c>
      <c r="C24" s="14" t="s">
        <v>242</v>
      </c>
      <c r="D24" s="42" t="s">
        <v>179</v>
      </c>
      <c r="E24" s="14" t="s">
        <v>243</v>
      </c>
      <c r="F24" s="14" t="s">
        <v>243</v>
      </c>
      <c r="G24" s="43">
        <v>1</v>
      </c>
      <c r="H24" s="13" t="s">
        <v>100</v>
      </c>
      <c r="I24" s="13" t="s">
        <v>193</v>
      </c>
      <c r="J24" s="13" t="s">
        <v>188</v>
      </c>
      <c r="K24" s="16">
        <v>36</v>
      </c>
      <c r="L24" s="16">
        <v>36</v>
      </c>
      <c r="M24" s="27">
        <v>598</v>
      </c>
      <c r="N24" s="27">
        <v>0</v>
      </c>
      <c r="O24" s="27">
        <v>439</v>
      </c>
      <c r="P24" s="47">
        <v>0.121232876712329</v>
      </c>
      <c r="Q24" s="27">
        <f t="shared" si="4"/>
        <v>50</v>
      </c>
      <c r="R24" s="47">
        <v>0.6</v>
      </c>
      <c r="S24" s="27">
        <f t="shared" si="5"/>
        <v>30</v>
      </c>
      <c r="T24" s="27"/>
      <c r="U24" s="27"/>
      <c r="V24" s="15" t="s">
        <v>189</v>
      </c>
      <c r="W24" s="28">
        <v>1</v>
      </c>
      <c r="X24" s="39" t="s">
        <v>110</v>
      </c>
      <c r="Y24" s="6"/>
      <c r="Z24" s="6"/>
    </row>
    <row r="25" s="1" customFormat="1" ht="29" customHeight="1" spans="1:26">
      <c r="A25" s="13" t="s">
        <v>67</v>
      </c>
      <c r="B25" s="42" t="s">
        <v>244</v>
      </c>
      <c r="C25" s="14" t="s">
        <v>245</v>
      </c>
      <c r="D25" s="42" t="s">
        <v>179</v>
      </c>
      <c r="E25" s="14" t="s">
        <v>246</v>
      </c>
      <c r="F25" s="14" t="s">
        <v>246</v>
      </c>
      <c r="G25" s="43">
        <v>1</v>
      </c>
      <c r="H25" s="13" t="s">
        <v>100</v>
      </c>
      <c r="I25" s="13" t="s">
        <v>193</v>
      </c>
      <c r="J25" s="13" t="s">
        <v>247</v>
      </c>
      <c r="K25" s="16">
        <v>36</v>
      </c>
      <c r="L25" s="16">
        <v>36</v>
      </c>
      <c r="M25" s="27">
        <v>1567.57</v>
      </c>
      <c r="N25" s="27">
        <v>0</v>
      </c>
      <c r="O25" s="27">
        <v>1300</v>
      </c>
      <c r="P25" s="47">
        <v>0.127739726027397</v>
      </c>
      <c r="Q25" s="27">
        <f t="shared" si="4"/>
        <v>170</v>
      </c>
      <c r="R25" s="47">
        <v>0.6</v>
      </c>
      <c r="S25" s="27">
        <f t="shared" si="5"/>
        <v>100</v>
      </c>
      <c r="T25" s="27"/>
      <c r="U25" s="27"/>
      <c r="V25" s="15" t="s">
        <v>103</v>
      </c>
      <c r="W25" s="28">
        <v>1</v>
      </c>
      <c r="X25" s="39" t="s">
        <v>110</v>
      </c>
      <c r="Y25" s="6"/>
      <c r="Z25" s="6"/>
    </row>
    <row r="26" s="1" customFormat="1" ht="29" customHeight="1" spans="1:26">
      <c r="A26" s="13" t="s">
        <v>68</v>
      </c>
      <c r="B26" s="42" t="s">
        <v>248</v>
      </c>
      <c r="C26" s="14" t="s">
        <v>249</v>
      </c>
      <c r="D26" s="42" t="s">
        <v>179</v>
      </c>
      <c r="E26" s="14" t="s">
        <v>250</v>
      </c>
      <c r="F26" s="14" t="s">
        <v>250</v>
      </c>
      <c r="G26" s="43">
        <v>1</v>
      </c>
      <c r="H26" s="13" t="s">
        <v>100</v>
      </c>
      <c r="I26" s="13" t="s">
        <v>193</v>
      </c>
      <c r="J26" s="13" t="s">
        <v>247</v>
      </c>
      <c r="K26" s="16">
        <v>36</v>
      </c>
      <c r="L26" s="16">
        <v>36</v>
      </c>
      <c r="M26" s="27">
        <v>918.92</v>
      </c>
      <c r="N26" s="27">
        <v>0</v>
      </c>
      <c r="O26" s="27">
        <v>700</v>
      </c>
      <c r="P26" s="47">
        <v>0.1</v>
      </c>
      <c r="Q26" s="27">
        <f t="shared" si="4"/>
        <v>70</v>
      </c>
      <c r="R26" s="47">
        <v>0.6</v>
      </c>
      <c r="S26" s="27">
        <f t="shared" si="5"/>
        <v>40</v>
      </c>
      <c r="T26" s="27"/>
      <c r="U26" s="27"/>
      <c r="V26" s="15" t="s">
        <v>103</v>
      </c>
      <c r="W26" s="28">
        <v>1</v>
      </c>
      <c r="X26" s="39" t="s">
        <v>110</v>
      </c>
      <c r="Y26" s="6"/>
      <c r="Z26" s="6"/>
    </row>
    <row r="27" s="1" customFormat="1" ht="29" customHeight="1" spans="1:26">
      <c r="A27" s="13" t="s">
        <v>69</v>
      </c>
      <c r="B27" s="42" t="s">
        <v>251</v>
      </c>
      <c r="C27" s="14" t="s">
        <v>252</v>
      </c>
      <c r="D27" s="42" t="s">
        <v>179</v>
      </c>
      <c r="E27" s="14" t="s">
        <v>253</v>
      </c>
      <c r="F27" s="14" t="s">
        <v>253</v>
      </c>
      <c r="G27" s="43">
        <v>4</v>
      </c>
      <c r="H27" s="13" t="s">
        <v>100</v>
      </c>
      <c r="I27" s="13" t="s">
        <v>193</v>
      </c>
      <c r="J27" s="13" t="s">
        <v>247</v>
      </c>
      <c r="K27" s="16">
        <v>36</v>
      </c>
      <c r="L27" s="16">
        <v>36</v>
      </c>
      <c r="M27" s="27">
        <v>2882.88</v>
      </c>
      <c r="N27" s="27">
        <v>0</v>
      </c>
      <c r="O27" s="27">
        <v>2400</v>
      </c>
      <c r="P27" s="47">
        <v>0.1</v>
      </c>
      <c r="Q27" s="27">
        <f t="shared" si="4"/>
        <v>240</v>
      </c>
      <c r="R27" s="47">
        <v>0.6</v>
      </c>
      <c r="S27" s="27">
        <f t="shared" si="5"/>
        <v>140</v>
      </c>
      <c r="T27" s="27"/>
      <c r="U27" s="27"/>
      <c r="V27" s="15" t="s">
        <v>103</v>
      </c>
      <c r="W27" s="28">
        <v>4</v>
      </c>
      <c r="X27" s="39" t="s">
        <v>110</v>
      </c>
      <c r="Y27" s="6"/>
      <c r="Z27" s="6"/>
    </row>
    <row r="28" s="1" customFormat="1" ht="29" customHeight="1" spans="1:26">
      <c r="A28" s="13" t="s">
        <v>70</v>
      </c>
      <c r="B28" s="42" t="s">
        <v>254</v>
      </c>
      <c r="C28" s="14" t="s">
        <v>255</v>
      </c>
      <c r="D28" s="42" t="s">
        <v>179</v>
      </c>
      <c r="E28" s="14" t="s">
        <v>256</v>
      </c>
      <c r="F28" s="14" t="s">
        <v>256</v>
      </c>
      <c r="G28" s="43">
        <v>2</v>
      </c>
      <c r="H28" s="13" t="s">
        <v>123</v>
      </c>
      <c r="I28" s="13" t="s">
        <v>193</v>
      </c>
      <c r="J28" s="13" t="s">
        <v>247</v>
      </c>
      <c r="K28" s="16">
        <v>36</v>
      </c>
      <c r="L28" s="16">
        <v>36</v>
      </c>
      <c r="M28" s="27">
        <v>756.76</v>
      </c>
      <c r="N28" s="27">
        <v>0</v>
      </c>
      <c r="O28" s="27">
        <v>718</v>
      </c>
      <c r="P28" s="47">
        <v>0.127739726027397</v>
      </c>
      <c r="Q28" s="27">
        <f t="shared" si="4"/>
        <v>90</v>
      </c>
      <c r="R28" s="47">
        <v>0.6</v>
      </c>
      <c r="S28" s="27">
        <f t="shared" si="5"/>
        <v>50</v>
      </c>
      <c r="T28" s="27"/>
      <c r="U28" s="27"/>
      <c r="V28" s="15" t="s">
        <v>103</v>
      </c>
      <c r="W28" s="43">
        <v>2</v>
      </c>
      <c r="X28" s="39" t="s">
        <v>110</v>
      </c>
      <c r="Y28" s="6"/>
      <c r="Z28" s="6"/>
    </row>
    <row r="29" s="1" customFormat="1" ht="29" customHeight="1" spans="1:26">
      <c r="A29" s="13" t="s">
        <v>71</v>
      </c>
      <c r="B29" s="42" t="s">
        <v>257</v>
      </c>
      <c r="C29" s="14" t="s">
        <v>255</v>
      </c>
      <c r="D29" s="42" t="s">
        <v>179</v>
      </c>
      <c r="E29" s="14" t="s">
        <v>258</v>
      </c>
      <c r="F29" s="14" t="s">
        <v>258</v>
      </c>
      <c r="G29" s="43">
        <v>1</v>
      </c>
      <c r="H29" s="13" t="s">
        <v>123</v>
      </c>
      <c r="I29" s="13" t="s">
        <v>193</v>
      </c>
      <c r="J29" s="13" t="s">
        <v>247</v>
      </c>
      <c r="K29" s="16">
        <v>36</v>
      </c>
      <c r="L29" s="16">
        <v>36</v>
      </c>
      <c r="M29" s="27">
        <v>378.38</v>
      </c>
      <c r="N29" s="27">
        <v>0</v>
      </c>
      <c r="O29" s="27">
        <v>359</v>
      </c>
      <c r="P29" s="47">
        <v>0.127739726027397</v>
      </c>
      <c r="Q29" s="27">
        <f t="shared" si="4"/>
        <v>50</v>
      </c>
      <c r="R29" s="47">
        <v>0.6</v>
      </c>
      <c r="S29" s="27">
        <f t="shared" si="5"/>
        <v>30</v>
      </c>
      <c r="T29" s="27"/>
      <c r="U29" s="27"/>
      <c r="V29" s="15" t="s">
        <v>103</v>
      </c>
      <c r="W29" s="43">
        <v>1</v>
      </c>
      <c r="X29" s="39" t="s">
        <v>110</v>
      </c>
      <c r="Y29" s="6"/>
      <c r="Z29" s="6"/>
    </row>
    <row r="30" s="1" customFormat="1" ht="29" customHeight="1" spans="1:26">
      <c r="A30" s="13" t="s">
        <v>73</v>
      </c>
      <c r="B30" s="42" t="s">
        <v>259</v>
      </c>
      <c r="C30" s="14" t="s">
        <v>255</v>
      </c>
      <c r="D30" s="42" t="s">
        <v>179</v>
      </c>
      <c r="E30" s="14" t="s">
        <v>260</v>
      </c>
      <c r="F30" s="14" t="s">
        <v>260</v>
      </c>
      <c r="G30" s="43">
        <v>2</v>
      </c>
      <c r="H30" s="13" t="s">
        <v>123</v>
      </c>
      <c r="I30" s="13" t="s">
        <v>193</v>
      </c>
      <c r="J30" s="13" t="s">
        <v>247</v>
      </c>
      <c r="K30" s="16">
        <v>36</v>
      </c>
      <c r="L30" s="16">
        <v>36</v>
      </c>
      <c r="M30" s="27">
        <v>756.76</v>
      </c>
      <c r="N30" s="27">
        <v>0</v>
      </c>
      <c r="O30" s="27">
        <v>718</v>
      </c>
      <c r="P30" s="47">
        <v>0.127739726027397</v>
      </c>
      <c r="Q30" s="27">
        <f t="shared" si="4"/>
        <v>90</v>
      </c>
      <c r="R30" s="47">
        <v>0.6</v>
      </c>
      <c r="S30" s="27">
        <f t="shared" si="5"/>
        <v>50</v>
      </c>
      <c r="T30" s="27"/>
      <c r="U30" s="27"/>
      <c r="V30" s="15" t="s">
        <v>103</v>
      </c>
      <c r="W30" s="43">
        <v>2</v>
      </c>
      <c r="X30" s="39" t="s">
        <v>110</v>
      </c>
      <c r="Y30" s="6"/>
      <c r="Z30" s="6"/>
    </row>
    <row r="31" s="1" customFormat="1" ht="29" customHeight="1" spans="1:26">
      <c r="A31" s="13" t="s">
        <v>74</v>
      </c>
      <c r="B31" s="42" t="s">
        <v>261</v>
      </c>
      <c r="C31" s="14" t="s">
        <v>255</v>
      </c>
      <c r="D31" s="42" t="s">
        <v>179</v>
      </c>
      <c r="E31" s="14" t="s">
        <v>262</v>
      </c>
      <c r="F31" s="14" t="s">
        <v>262</v>
      </c>
      <c r="G31" s="43">
        <v>6</v>
      </c>
      <c r="H31" s="13" t="s">
        <v>123</v>
      </c>
      <c r="I31" s="13" t="s">
        <v>193</v>
      </c>
      <c r="J31" s="13" t="s">
        <v>247</v>
      </c>
      <c r="K31" s="16">
        <v>36</v>
      </c>
      <c r="L31" s="16">
        <v>36</v>
      </c>
      <c r="M31" s="27">
        <v>3027.03</v>
      </c>
      <c r="N31" s="27">
        <v>0</v>
      </c>
      <c r="O31" s="27">
        <v>2154</v>
      </c>
      <c r="P31" s="47">
        <v>0.127739726027397</v>
      </c>
      <c r="Q31" s="27">
        <f t="shared" si="4"/>
        <v>280</v>
      </c>
      <c r="R31" s="47">
        <v>0.6</v>
      </c>
      <c r="S31" s="27">
        <f t="shared" si="5"/>
        <v>170</v>
      </c>
      <c r="T31" s="27"/>
      <c r="U31" s="27"/>
      <c r="V31" s="15" t="s">
        <v>103</v>
      </c>
      <c r="W31" s="43">
        <v>6</v>
      </c>
      <c r="X31" s="39" t="s">
        <v>110</v>
      </c>
      <c r="Y31" s="6"/>
      <c r="Z31" s="6"/>
    </row>
    <row r="32" s="1" customFormat="1" ht="29" customHeight="1" spans="1:26">
      <c r="A32" s="13" t="s">
        <v>76</v>
      </c>
      <c r="B32" s="42" t="s">
        <v>263</v>
      </c>
      <c r="C32" s="14" t="s">
        <v>264</v>
      </c>
      <c r="D32" s="42" t="s">
        <v>179</v>
      </c>
      <c r="E32" s="14" t="s">
        <v>265</v>
      </c>
      <c r="F32" s="14" t="s">
        <v>265</v>
      </c>
      <c r="G32" s="43">
        <v>1</v>
      </c>
      <c r="H32" s="13" t="s">
        <v>123</v>
      </c>
      <c r="I32" s="13" t="s">
        <v>193</v>
      </c>
      <c r="J32" s="13" t="s">
        <v>247</v>
      </c>
      <c r="K32" s="16">
        <v>36</v>
      </c>
      <c r="L32" s="16">
        <v>36</v>
      </c>
      <c r="M32" s="27">
        <v>2522.52</v>
      </c>
      <c r="N32" s="27">
        <v>0</v>
      </c>
      <c r="O32" s="27">
        <v>450</v>
      </c>
      <c r="P32" s="47"/>
      <c r="Q32" s="27">
        <v>450</v>
      </c>
      <c r="R32" s="47">
        <v>0.6</v>
      </c>
      <c r="S32" s="27">
        <f t="shared" si="5"/>
        <v>270</v>
      </c>
      <c r="T32" s="27"/>
      <c r="U32" s="27"/>
      <c r="V32" s="15" t="s">
        <v>103</v>
      </c>
      <c r="W32" s="43">
        <v>1</v>
      </c>
      <c r="X32" s="39" t="s">
        <v>110</v>
      </c>
      <c r="Y32" s="6"/>
      <c r="Z32" s="6"/>
    </row>
    <row r="33" s="1" customFormat="1" ht="29" customHeight="1" spans="1:26">
      <c r="A33" s="13" t="s">
        <v>77</v>
      </c>
      <c r="B33" s="42" t="s">
        <v>266</v>
      </c>
      <c r="C33" s="14" t="s">
        <v>267</v>
      </c>
      <c r="D33" s="42" t="s">
        <v>179</v>
      </c>
      <c r="E33" s="14" t="s">
        <v>268</v>
      </c>
      <c r="F33" s="14" t="s">
        <v>268</v>
      </c>
      <c r="G33" s="43">
        <v>8</v>
      </c>
      <c r="H33" s="13" t="s">
        <v>123</v>
      </c>
      <c r="I33" s="13" t="s">
        <v>193</v>
      </c>
      <c r="J33" s="13" t="s">
        <v>247</v>
      </c>
      <c r="K33" s="16">
        <v>36</v>
      </c>
      <c r="L33" s="16">
        <v>36</v>
      </c>
      <c r="M33" s="27">
        <v>216.22</v>
      </c>
      <c r="N33" s="27">
        <v>0</v>
      </c>
      <c r="O33" s="27">
        <v>96</v>
      </c>
      <c r="P33" s="47">
        <v>0.127739726027397</v>
      </c>
      <c r="Q33" s="27">
        <f t="shared" ref="Q33:Q41" si="6">ROUND(O33*P33,-1)</f>
        <v>10</v>
      </c>
      <c r="R33" s="47">
        <v>0.6</v>
      </c>
      <c r="S33" s="27">
        <f t="shared" si="5"/>
        <v>10</v>
      </c>
      <c r="T33" s="27"/>
      <c r="U33" s="27"/>
      <c r="V33" s="15" t="s">
        <v>103</v>
      </c>
      <c r="W33" s="43">
        <v>8</v>
      </c>
      <c r="X33" s="39" t="s">
        <v>110</v>
      </c>
      <c r="Y33" s="6"/>
      <c r="Z33" s="6"/>
    </row>
    <row r="34" s="1" customFormat="1" ht="29" customHeight="1" spans="1:26">
      <c r="A34" s="13" t="s">
        <v>78</v>
      </c>
      <c r="B34" s="42" t="s">
        <v>269</v>
      </c>
      <c r="C34" s="14" t="s">
        <v>267</v>
      </c>
      <c r="D34" s="42" t="s">
        <v>179</v>
      </c>
      <c r="E34" s="14" t="s">
        <v>270</v>
      </c>
      <c r="F34" s="14" t="s">
        <v>270</v>
      </c>
      <c r="G34" s="43">
        <v>4</v>
      </c>
      <c r="H34" s="13" t="s">
        <v>123</v>
      </c>
      <c r="I34" s="13" t="s">
        <v>193</v>
      </c>
      <c r="J34" s="13" t="s">
        <v>247</v>
      </c>
      <c r="K34" s="16">
        <v>36</v>
      </c>
      <c r="L34" s="16">
        <v>36</v>
      </c>
      <c r="M34" s="27">
        <v>108.11</v>
      </c>
      <c r="N34" s="27">
        <v>0</v>
      </c>
      <c r="O34" s="27">
        <v>48</v>
      </c>
      <c r="P34" s="47">
        <v>0.127739726027397</v>
      </c>
      <c r="Q34" s="27">
        <f t="shared" si="6"/>
        <v>10</v>
      </c>
      <c r="R34" s="47">
        <v>0.6</v>
      </c>
      <c r="S34" s="27">
        <f t="shared" si="5"/>
        <v>10</v>
      </c>
      <c r="T34" s="27"/>
      <c r="U34" s="27"/>
      <c r="V34" s="15" t="s">
        <v>103</v>
      </c>
      <c r="W34" s="43">
        <v>4</v>
      </c>
      <c r="X34" s="39" t="s">
        <v>110</v>
      </c>
      <c r="Y34" s="6"/>
      <c r="Z34" s="6"/>
    </row>
    <row r="35" s="1" customFormat="1" ht="29" customHeight="1" spans="1:26">
      <c r="A35" s="13" t="s">
        <v>79</v>
      </c>
      <c r="B35" s="42" t="s">
        <v>271</v>
      </c>
      <c r="C35" s="14" t="s">
        <v>272</v>
      </c>
      <c r="D35" s="42" t="s">
        <v>179</v>
      </c>
      <c r="E35" s="14" t="s">
        <v>273</v>
      </c>
      <c r="F35" s="14" t="s">
        <v>273</v>
      </c>
      <c r="G35" s="43">
        <v>9</v>
      </c>
      <c r="H35" s="13" t="s">
        <v>123</v>
      </c>
      <c r="I35" s="13" t="s">
        <v>193</v>
      </c>
      <c r="J35" s="13" t="s">
        <v>247</v>
      </c>
      <c r="K35" s="16">
        <v>36</v>
      </c>
      <c r="L35" s="16">
        <v>36</v>
      </c>
      <c r="M35" s="27">
        <v>243.24</v>
      </c>
      <c r="N35" s="27">
        <v>0</v>
      </c>
      <c r="O35" s="27">
        <v>387</v>
      </c>
      <c r="P35" s="47">
        <v>0.127739726027397</v>
      </c>
      <c r="Q35" s="27">
        <f t="shared" si="6"/>
        <v>50</v>
      </c>
      <c r="R35" s="47">
        <v>0.6</v>
      </c>
      <c r="S35" s="27">
        <f t="shared" si="5"/>
        <v>30</v>
      </c>
      <c r="T35" s="27"/>
      <c r="U35" s="27"/>
      <c r="V35" s="15" t="s">
        <v>103</v>
      </c>
      <c r="W35" s="43">
        <v>9</v>
      </c>
      <c r="X35" s="39" t="s">
        <v>110</v>
      </c>
      <c r="Y35" s="6"/>
      <c r="Z35" s="6"/>
    </row>
    <row r="36" s="1" customFormat="1" ht="29" customHeight="1" spans="1:26">
      <c r="A36" s="13" t="s">
        <v>80</v>
      </c>
      <c r="B36" s="42" t="s">
        <v>274</v>
      </c>
      <c r="C36" s="14" t="s">
        <v>272</v>
      </c>
      <c r="D36" s="42" t="s">
        <v>179</v>
      </c>
      <c r="E36" s="14" t="s">
        <v>275</v>
      </c>
      <c r="F36" s="14" t="s">
        <v>275</v>
      </c>
      <c r="G36" s="43">
        <v>2</v>
      </c>
      <c r="H36" s="13" t="s">
        <v>123</v>
      </c>
      <c r="I36" s="13" t="s">
        <v>193</v>
      </c>
      <c r="J36" s="13" t="s">
        <v>247</v>
      </c>
      <c r="K36" s="16">
        <v>36</v>
      </c>
      <c r="L36" s="16">
        <v>36</v>
      </c>
      <c r="M36" s="27">
        <v>90.09</v>
      </c>
      <c r="N36" s="27">
        <v>0</v>
      </c>
      <c r="O36" s="27">
        <v>86</v>
      </c>
      <c r="P36" s="47">
        <v>0.127739726027397</v>
      </c>
      <c r="Q36" s="27">
        <f t="shared" si="6"/>
        <v>10</v>
      </c>
      <c r="R36" s="47">
        <v>0.6</v>
      </c>
      <c r="S36" s="27">
        <f t="shared" si="5"/>
        <v>10</v>
      </c>
      <c r="T36" s="27"/>
      <c r="U36" s="27"/>
      <c r="V36" s="15" t="s">
        <v>103</v>
      </c>
      <c r="W36" s="43">
        <v>2</v>
      </c>
      <c r="X36" s="39" t="s">
        <v>110</v>
      </c>
      <c r="Y36" s="6"/>
      <c r="Z36" s="6"/>
    </row>
    <row r="37" s="1" customFormat="1" ht="29" customHeight="1" spans="1:26">
      <c r="A37" s="13" t="s">
        <v>81</v>
      </c>
      <c r="B37" s="42" t="s">
        <v>276</v>
      </c>
      <c r="C37" s="14" t="s">
        <v>277</v>
      </c>
      <c r="D37" s="42" t="s">
        <v>179</v>
      </c>
      <c r="E37" s="14" t="s">
        <v>278</v>
      </c>
      <c r="F37" s="14" t="s">
        <v>278</v>
      </c>
      <c r="G37" s="43">
        <v>1</v>
      </c>
      <c r="H37" s="13" t="s">
        <v>123</v>
      </c>
      <c r="I37" s="13" t="s">
        <v>193</v>
      </c>
      <c r="J37" s="13" t="s">
        <v>247</v>
      </c>
      <c r="K37" s="16">
        <v>36</v>
      </c>
      <c r="L37" s="16">
        <v>36</v>
      </c>
      <c r="M37" s="27">
        <v>90.09</v>
      </c>
      <c r="N37" s="27">
        <v>0</v>
      </c>
      <c r="O37" s="27">
        <v>43</v>
      </c>
      <c r="P37" s="47">
        <v>0.127739726027397</v>
      </c>
      <c r="Q37" s="27">
        <f t="shared" si="6"/>
        <v>10</v>
      </c>
      <c r="R37" s="47">
        <v>0.6</v>
      </c>
      <c r="S37" s="27">
        <f t="shared" si="5"/>
        <v>10</v>
      </c>
      <c r="T37" s="27"/>
      <c r="U37" s="27"/>
      <c r="V37" s="15" t="s">
        <v>103</v>
      </c>
      <c r="W37" s="43">
        <v>1</v>
      </c>
      <c r="X37" s="39" t="s">
        <v>110</v>
      </c>
      <c r="Y37" s="6"/>
      <c r="Z37" s="6"/>
    </row>
    <row r="38" s="1" customFormat="1" ht="29" customHeight="1" spans="1:26">
      <c r="A38" s="13" t="s">
        <v>82</v>
      </c>
      <c r="B38" s="42" t="s">
        <v>279</v>
      </c>
      <c r="C38" s="14" t="s">
        <v>280</v>
      </c>
      <c r="D38" s="42" t="s">
        <v>179</v>
      </c>
      <c r="E38" s="14" t="s">
        <v>281</v>
      </c>
      <c r="F38" s="14" t="s">
        <v>281</v>
      </c>
      <c r="G38" s="43">
        <v>3</v>
      </c>
      <c r="H38" s="13" t="s">
        <v>123</v>
      </c>
      <c r="I38" s="13" t="s">
        <v>193</v>
      </c>
      <c r="J38" s="13" t="s">
        <v>247</v>
      </c>
      <c r="K38" s="16">
        <v>36</v>
      </c>
      <c r="L38" s="16">
        <v>36</v>
      </c>
      <c r="M38" s="27">
        <v>162.16</v>
      </c>
      <c r="N38" s="27">
        <v>0</v>
      </c>
      <c r="O38" s="27">
        <v>120</v>
      </c>
      <c r="P38" s="47">
        <v>0.127739726027397</v>
      </c>
      <c r="Q38" s="27">
        <f t="shared" si="6"/>
        <v>20</v>
      </c>
      <c r="R38" s="47">
        <v>0.6</v>
      </c>
      <c r="S38" s="27">
        <f t="shared" si="5"/>
        <v>10</v>
      </c>
      <c r="T38" s="27"/>
      <c r="U38" s="27"/>
      <c r="V38" s="15" t="s">
        <v>103</v>
      </c>
      <c r="W38" s="43">
        <v>3</v>
      </c>
      <c r="X38" s="39" t="s">
        <v>110</v>
      </c>
      <c r="Y38" s="6"/>
      <c r="Z38" s="6"/>
    </row>
    <row r="39" s="1" customFormat="1" ht="29" customHeight="1" spans="1:26">
      <c r="A39" s="13" t="s">
        <v>282</v>
      </c>
      <c r="B39" s="42" t="s">
        <v>283</v>
      </c>
      <c r="C39" s="14" t="s">
        <v>280</v>
      </c>
      <c r="D39" s="42" t="s">
        <v>179</v>
      </c>
      <c r="E39" s="14" t="s">
        <v>284</v>
      </c>
      <c r="F39" s="14" t="s">
        <v>284</v>
      </c>
      <c r="G39" s="43">
        <v>1</v>
      </c>
      <c r="H39" s="13" t="s">
        <v>123</v>
      </c>
      <c r="I39" s="13" t="s">
        <v>193</v>
      </c>
      <c r="J39" s="13" t="s">
        <v>247</v>
      </c>
      <c r="K39" s="16">
        <v>36</v>
      </c>
      <c r="L39" s="16">
        <v>36</v>
      </c>
      <c r="M39" s="27">
        <v>63.06</v>
      </c>
      <c r="N39" s="27">
        <v>0</v>
      </c>
      <c r="O39" s="27">
        <v>50</v>
      </c>
      <c r="P39" s="47">
        <v>0.127739726027397</v>
      </c>
      <c r="Q39" s="27">
        <f t="shared" si="6"/>
        <v>10</v>
      </c>
      <c r="R39" s="47">
        <v>0.6</v>
      </c>
      <c r="S39" s="27">
        <f t="shared" si="5"/>
        <v>10</v>
      </c>
      <c r="T39" s="27"/>
      <c r="U39" s="27"/>
      <c r="V39" s="15" t="s">
        <v>103</v>
      </c>
      <c r="W39" s="43">
        <v>1</v>
      </c>
      <c r="X39" s="39" t="s">
        <v>110</v>
      </c>
      <c r="Y39" s="6"/>
      <c r="Z39" s="6"/>
    </row>
    <row r="40" s="1" customFormat="1" ht="29" customHeight="1" spans="1:26">
      <c r="A40" s="13" t="s">
        <v>285</v>
      </c>
      <c r="B40" s="42" t="s">
        <v>286</v>
      </c>
      <c r="C40" s="14" t="s">
        <v>287</v>
      </c>
      <c r="D40" s="42" t="s">
        <v>179</v>
      </c>
      <c r="E40" s="14" t="s">
        <v>288</v>
      </c>
      <c r="F40" s="14" t="s">
        <v>288</v>
      </c>
      <c r="G40" s="43">
        <v>6</v>
      </c>
      <c r="H40" s="13" t="s">
        <v>123</v>
      </c>
      <c r="I40" s="13" t="s">
        <v>193</v>
      </c>
      <c r="J40" s="13" t="s">
        <v>247</v>
      </c>
      <c r="K40" s="16">
        <v>36</v>
      </c>
      <c r="L40" s="16">
        <v>36</v>
      </c>
      <c r="M40" s="27">
        <v>2594.59</v>
      </c>
      <c r="N40" s="27">
        <v>0</v>
      </c>
      <c r="O40" s="27">
        <v>2352</v>
      </c>
      <c r="P40" s="47">
        <v>0.127739726027397</v>
      </c>
      <c r="Q40" s="27">
        <f t="shared" si="6"/>
        <v>300</v>
      </c>
      <c r="R40" s="47">
        <v>0.6</v>
      </c>
      <c r="S40" s="27">
        <f t="shared" si="5"/>
        <v>180</v>
      </c>
      <c r="T40" s="27"/>
      <c r="U40" s="27"/>
      <c r="V40" s="15" t="s">
        <v>103</v>
      </c>
      <c r="W40" s="43">
        <v>6</v>
      </c>
      <c r="X40" s="39" t="s">
        <v>110</v>
      </c>
      <c r="Y40" s="6"/>
      <c r="Z40" s="6"/>
    </row>
    <row r="41" s="1" customFormat="1" ht="29" customHeight="1" spans="1:26">
      <c r="A41" s="13" t="s">
        <v>289</v>
      </c>
      <c r="B41" s="42" t="s">
        <v>290</v>
      </c>
      <c r="C41" s="14" t="s">
        <v>291</v>
      </c>
      <c r="D41" s="42" t="s">
        <v>179</v>
      </c>
      <c r="E41" s="14" t="s">
        <v>292</v>
      </c>
      <c r="F41" s="14" t="s">
        <v>292</v>
      </c>
      <c r="G41" s="43">
        <v>1</v>
      </c>
      <c r="H41" s="13" t="s">
        <v>123</v>
      </c>
      <c r="I41" s="13" t="s">
        <v>193</v>
      </c>
      <c r="J41" s="13" t="s">
        <v>247</v>
      </c>
      <c r="K41" s="16">
        <v>36</v>
      </c>
      <c r="L41" s="16">
        <v>36</v>
      </c>
      <c r="M41" s="27">
        <v>156.76</v>
      </c>
      <c r="N41" s="27">
        <v>0</v>
      </c>
      <c r="O41" s="27">
        <v>33</v>
      </c>
      <c r="P41" s="47">
        <v>0.127739726027397</v>
      </c>
      <c r="Q41" s="27">
        <f>ROUND(O41*P41,0)</f>
        <v>4</v>
      </c>
      <c r="R41" s="47">
        <v>0.6</v>
      </c>
      <c r="S41" s="27">
        <f>ROUND(Q41*R41,0)</f>
        <v>2</v>
      </c>
      <c r="T41" s="27"/>
      <c r="U41" s="27"/>
      <c r="V41" s="15" t="s">
        <v>103</v>
      </c>
      <c r="W41" s="43">
        <v>1</v>
      </c>
      <c r="X41" s="39" t="s">
        <v>110</v>
      </c>
      <c r="Y41" s="6"/>
      <c r="Z41" s="6"/>
    </row>
    <row r="42" s="1" customFormat="1" ht="29" customHeight="1" spans="1:26">
      <c r="A42" s="13" t="s">
        <v>293</v>
      </c>
      <c r="B42" s="42" t="s">
        <v>294</v>
      </c>
      <c r="C42" s="14" t="s">
        <v>291</v>
      </c>
      <c r="D42" s="42" t="s">
        <v>179</v>
      </c>
      <c r="E42" s="14" t="s">
        <v>295</v>
      </c>
      <c r="F42" s="14" t="s">
        <v>295</v>
      </c>
      <c r="G42" s="43">
        <v>1</v>
      </c>
      <c r="H42" s="13" t="s">
        <v>123</v>
      </c>
      <c r="I42" s="13" t="s">
        <v>193</v>
      </c>
      <c r="J42" s="13" t="s">
        <v>247</v>
      </c>
      <c r="K42" s="16">
        <v>36</v>
      </c>
      <c r="L42" s="16">
        <v>36</v>
      </c>
      <c r="M42" s="27">
        <v>52.25</v>
      </c>
      <c r="N42" s="27">
        <v>0</v>
      </c>
      <c r="O42" s="27">
        <v>66</v>
      </c>
      <c r="P42" s="47">
        <v>0.127739726027397</v>
      </c>
      <c r="Q42" s="27">
        <f t="shared" ref="Q42:Q46" si="7">ROUND(O42*P42,-1)</f>
        <v>10</v>
      </c>
      <c r="R42" s="47">
        <v>0.6</v>
      </c>
      <c r="S42" s="27">
        <f t="shared" si="5"/>
        <v>10</v>
      </c>
      <c r="T42" s="27"/>
      <c r="U42" s="27"/>
      <c r="V42" s="15" t="s">
        <v>103</v>
      </c>
      <c r="W42" s="43">
        <v>1</v>
      </c>
      <c r="X42" s="39" t="s">
        <v>110</v>
      </c>
      <c r="Y42" s="6"/>
      <c r="Z42" s="6"/>
    </row>
    <row r="43" s="1" customFormat="1" ht="29" customHeight="1" spans="1:26">
      <c r="A43" s="13" t="s">
        <v>296</v>
      </c>
      <c r="B43" s="42" t="s">
        <v>297</v>
      </c>
      <c r="C43" s="14" t="s">
        <v>298</v>
      </c>
      <c r="D43" s="42" t="s">
        <v>179</v>
      </c>
      <c r="E43" s="14" t="s">
        <v>299</v>
      </c>
      <c r="F43" s="14" t="s">
        <v>299</v>
      </c>
      <c r="G43" s="43">
        <v>3</v>
      </c>
      <c r="H43" s="13" t="s">
        <v>123</v>
      </c>
      <c r="I43" s="13" t="s">
        <v>193</v>
      </c>
      <c r="J43" s="13" t="s">
        <v>247</v>
      </c>
      <c r="K43" s="16">
        <v>36</v>
      </c>
      <c r="L43" s="16">
        <v>36</v>
      </c>
      <c r="M43" s="27">
        <v>486.49</v>
      </c>
      <c r="N43" s="27">
        <v>0</v>
      </c>
      <c r="O43" s="27">
        <v>300</v>
      </c>
      <c r="P43" s="47">
        <v>0.127739726027397</v>
      </c>
      <c r="Q43" s="27">
        <f t="shared" si="7"/>
        <v>40</v>
      </c>
      <c r="R43" s="47">
        <v>0.6</v>
      </c>
      <c r="S43" s="27">
        <f t="shared" si="5"/>
        <v>20</v>
      </c>
      <c r="T43" s="27"/>
      <c r="U43" s="27"/>
      <c r="V43" s="15" t="s">
        <v>103</v>
      </c>
      <c r="W43" s="28">
        <v>2</v>
      </c>
      <c r="X43" s="39" t="s">
        <v>300</v>
      </c>
      <c r="Y43" s="6"/>
      <c r="Z43" s="6"/>
    </row>
    <row r="44" s="1" customFormat="1" ht="29" customHeight="1" spans="1:26">
      <c r="A44" s="13" t="s">
        <v>301</v>
      </c>
      <c r="B44" s="42" t="s">
        <v>302</v>
      </c>
      <c r="C44" s="14" t="s">
        <v>303</v>
      </c>
      <c r="D44" s="42" t="s">
        <v>179</v>
      </c>
      <c r="E44" s="14" t="s">
        <v>304</v>
      </c>
      <c r="F44" s="14" t="s">
        <v>304</v>
      </c>
      <c r="G44" s="43">
        <v>2</v>
      </c>
      <c r="H44" s="13" t="s">
        <v>123</v>
      </c>
      <c r="I44" s="13" t="s">
        <v>193</v>
      </c>
      <c r="J44" s="13" t="s">
        <v>247</v>
      </c>
      <c r="K44" s="16">
        <v>36</v>
      </c>
      <c r="L44" s="16">
        <v>36</v>
      </c>
      <c r="M44" s="27">
        <v>126.13</v>
      </c>
      <c r="N44" s="27">
        <v>0</v>
      </c>
      <c r="O44" s="27">
        <v>138</v>
      </c>
      <c r="P44" s="47">
        <v>0.127739726027397</v>
      </c>
      <c r="Q44" s="27">
        <f t="shared" si="7"/>
        <v>20</v>
      </c>
      <c r="R44" s="47">
        <v>0.6</v>
      </c>
      <c r="S44" s="27">
        <f t="shared" si="5"/>
        <v>10</v>
      </c>
      <c r="T44" s="27"/>
      <c r="U44" s="27"/>
      <c r="V44" s="15" t="s">
        <v>103</v>
      </c>
      <c r="W44" s="43">
        <v>2</v>
      </c>
      <c r="X44" s="39" t="s">
        <v>110</v>
      </c>
      <c r="Y44" s="6"/>
      <c r="Z44" s="6"/>
    </row>
    <row r="45" s="1" customFormat="1" ht="29" customHeight="1" spans="1:26">
      <c r="A45" s="13" t="s">
        <v>305</v>
      </c>
      <c r="B45" s="42" t="s">
        <v>306</v>
      </c>
      <c r="C45" s="14" t="s">
        <v>303</v>
      </c>
      <c r="D45" s="42" t="s">
        <v>179</v>
      </c>
      <c r="E45" s="14" t="s">
        <v>307</v>
      </c>
      <c r="F45" s="14" t="s">
        <v>307</v>
      </c>
      <c r="G45" s="43">
        <v>1</v>
      </c>
      <c r="H45" s="13" t="s">
        <v>123</v>
      </c>
      <c r="I45" s="13" t="s">
        <v>193</v>
      </c>
      <c r="J45" s="13" t="s">
        <v>247</v>
      </c>
      <c r="K45" s="16">
        <v>36</v>
      </c>
      <c r="L45" s="16">
        <v>36</v>
      </c>
      <c r="M45" s="27">
        <v>99.1</v>
      </c>
      <c r="N45" s="27">
        <v>0</v>
      </c>
      <c r="O45" s="27">
        <v>120</v>
      </c>
      <c r="P45" s="47">
        <v>0.127739726027397</v>
      </c>
      <c r="Q45" s="27">
        <f t="shared" si="7"/>
        <v>20</v>
      </c>
      <c r="R45" s="47">
        <v>0.6</v>
      </c>
      <c r="S45" s="27">
        <f t="shared" si="5"/>
        <v>10</v>
      </c>
      <c r="T45" s="27"/>
      <c r="U45" s="27"/>
      <c r="V45" s="15" t="s">
        <v>103</v>
      </c>
      <c r="W45" s="43">
        <v>1</v>
      </c>
      <c r="X45" s="39" t="s">
        <v>110</v>
      </c>
      <c r="Y45" s="6"/>
      <c r="Z45" s="6"/>
    </row>
    <row r="46" s="1" customFormat="1" ht="29" customHeight="1" spans="1:26">
      <c r="A46" s="13" t="s">
        <v>308</v>
      </c>
      <c r="B46" s="42" t="s">
        <v>309</v>
      </c>
      <c r="C46" s="14" t="s">
        <v>303</v>
      </c>
      <c r="D46" s="42" t="s">
        <v>179</v>
      </c>
      <c r="E46" s="14" t="s">
        <v>310</v>
      </c>
      <c r="F46" s="14" t="s">
        <v>310</v>
      </c>
      <c r="G46" s="43">
        <v>1</v>
      </c>
      <c r="H46" s="13" t="s">
        <v>123</v>
      </c>
      <c r="I46" s="13" t="s">
        <v>193</v>
      </c>
      <c r="J46" s="13" t="s">
        <v>247</v>
      </c>
      <c r="K46" s="16">
        <v>36</v>
      </c>
      <c r="L46" s="16">
        <v>36</v>
      </c>
      <c r="M46" s="27">
        <v>360.36</v>
      </c>
      <c r="N46" s="27">
        <v>0</v>
      </c>
      <c r="O46" s="27">
        <v>300</v>
      </c>
      <c r="P46" s="47">
        <v>0.127739726027397</v>
      </c>
      <c r="Q46" s="27">
        <f t="shared" si="7"/>
        <v>40</v>
      </c>
      <c r="R46" s="47">
        <v>0.6</v>
      </c>
      <c r="S46" s="27">
        <f t="shared" si="5"/>
        <v>20</v>
      </c>
      <c r="T46" s="27"/>
      <c r="U46" s="27"/>
      <c r="V46" s="15" t="s">
        <v>103</v>
      </c>
      <c r="W46" s="43">
        <v>1</v>
      </c>
      <c r="X46" s="39" t="s">
        <v>110</v>
      </c>
      <c r="Y46" s="6"/>
      <c r="Z46" s="6"/>
    </row>
    <row r="47" s="1" customFormat="1" ht="29" customHeight="1" spans="1:26">
      <c r="A47" s="13" t="s">
        <v>311</v>
      </c>
      <c r="B47" s="42" t="s">
        <v>312</v>
      </c>
      <c r="C47" s="14" t="s">
        <v>313</v>
      </c>
      <c r="D47" s="42" t="s">
        <v>179</v>
      </c>
      <c r="E47" s="14"/>
      <c r="F47" s="14"/>
      <c r="G47" s="43">
        <v>1</v>
      </c>
      <c r="H47" s="13" t="s">
        <v>314</v>
      </c>
      <c r="I47" s="13" t="s">
        <v>193</v>
      </c>
      <c r="J47" s="13" t="s">
        <v>247</v>
      </c>
      <c r="K47" s="16">
        <v>36</v>
      </c>
      <c r="L47" s="16">
        <v>36</v>
      </c>
      <c r="M47" s="27">
        <v>21980.17</v>
      </c>
      <c r="N47" s="27">
        <v>0</v>
      </c>
      <c r="O47" s="27"/>
      <c r="P47" s="47"/>
      <c r="Q47" s="27"/>
      <c r="R47" s="47"/>
      <c r="S47" s="27"/>
      <c r="T47" s="27"/>
      <c r="U47" s="27"/>
      <c r="V47" s="15" t="s">
        <v>103</v>
      </c>
      <c r="W47" s="28"/>
      <c r="X47" s="39"/>
      <c r="Y47" s="6"/>
      <c r="Z47" s="6"/>
    </row>
    <row r="48" s="1" customFormat="1" ht="29" customHeight="1" spans="1:26">
      <c r="A48" s="13" t="s">
        <v>315</v>
      </c>
      <c r="B48" s="42" t="s">
        <v>316</v>
      </c>
      <c r="C48" s="14" t="s">
        <v>317</v>
      </c>
      <c r="D48" s="42" t="s">
        <v>179</v>
      </c>
      <c r="E48" s="14" t="s">
        <v>318</v>
      </c>
      <c r="F48" s="14" t="s">
        <v>319</v>
      </c>
      <c r="G48" s="43">
        <v>1</v>
      </c>
      <c r="H48" s="13" t="s">
        <v>100</v>
      </c>
      <c r="I48" s="13" t="s">
        <v>193</v>
      </c>
      <c r="J48" s="13" t="s">
        <v>247</v>
      </c>
      <c r="K48" s="16">
        <v>36</v>
      </c>
      <c r="L48" s="16">
        <v>36</v>
      </c>
      <c r="M48" s="27">
        <v>5000</v>
      </c>
      <c r="N48" s="27">
        <v>0</v>
      </c>
      <c r="O48" s="27">
        <v>5399</v>
      </c>
      <c r="P48" s="47">
        <v>0.127739726027397</v>
      </c>
      <c r="Q48" s="27">
        <f t="shared" ref="Q48:Q52" si="8">ROUND(O48*P48,-1)</f>
        <v>690</v>
      </c>
      <c r="R48" s="47">
        <v>0.6</v>
      </c>
      <c r="S48" s="27">
        <f t="shared" ref="S48:S62" si="9">ROUND(Q48*R48,-1)</f>
        <v>410</v>
      </c>
      <c r="T48" s="27"/>
      <c r="U48" s="27"/>
      <c r="V48" s="15" t="s">
        <v>170</v>
      </c>
      <c r="W48" s="43">
        <v>1</v>
      </c>
      <c r="X48" s="39" t="s">
        <v>110</v>
      </c>
      <c r="Y48" s="6"/>
      <c r="Z48" s="6"/>
    </row>
    <row r="49" s="1" customFormat="1" ht="29" customHeight="1" spans="1:26">
      <c r="A49" s="13" t="s">
        <v>320</v>
      </c>
      <c r="B49" s="42" t="s">
        <v>321</v>
      </c>
      <c r="C49" s="14" t="s">
        <v>317</v>
      </c>
      <c r="D49" s="42" t="s">
        <v>179</v>
      </c>
      <c r="E49" s="14" t="s">
        <v>322</v>
      </c>
      <c r="F49" s="14" t="s">
        <v>323</v>
      </c>
      <c r="G49" s="43">
        <v>1</v>
      </c>
      <c r="H49" s="13" t="s">
        <v>100</v>
      </c>
      <c r="I49" s="13" t="s">
        <v>193</v>
      </c>
      <c r="J49" s="13" t="s">
        <v>247</v>
      </c>
      <c r="K49" s="16">
        <v>36</v>
      </c>
      <c r="L49" s="16">
        <v>36</v>
      </c>
      <c r="M49" s="27">
        <v>5500</v>
      </c>
      <c r="N49" s="27">
        <v>0</v>
      </c>
      <c r="O49" s="27">
        <v>5399</v>
      </c>
      <c r="P49" s="47">
        <v>0.127739726027397</v>
      </c>
      <c r="Q49" s="27">
        <f t="shared" si="8"/>
        <v>690</v>
      </c>
      <c r="R49" s="47">
        <v>0.6</v>
      </c>
      <c r="S49" s="27">
        <f t="shared" si="9"/>
        <v>410</v>
      </c>
      <c r="T49" s="27"/>
      <c r="U49" s="27"/>
      <c r="V49" s="15" t="s">
        <v>189</v>
      </c>
      <c r="W49" s="43">
        <v>1</v>
      </c>
      <c r="X49" s="39" t="s">
        <v>110</v>
      </c>
      <c r="Y49" s="6"/>
      <c r="Z49" s="6"/>
    </row>
    <row r="50" s="1" customFormat="1" ht="29" customHeight="1" spans="1:26">
      <c r="A50" s="13" t="s">
        <v>324</v>
      </c>
      <c r="B50" s="42" t="s">
        <v>325</v>
      </c>
      <c r="C50" s="14" t="s">
        <v>317</v>
      </c>
      <c r="D50" s="42" t="s">
        <v>179</v>
      </c>
      <c r="E50" s="14" t="s">
        <v>326</v>
      </c>
      <c r="F50" s="14" t="s">
        <v>327</v>
      </c>
      <c r="G50" s="43">
        <v>1</v>
      </c>
      <c r="H50" s="13" t="s">
        <v>100</v>
      </c>
      <c r="I50" s="13" t="s">
        <v>193</v>
      </c>
      <c r="J50" s="13" t="s">
        <v>247</v>
      </c>
      <c r="K50" s="16">
        <v>36</v>
      </c>
      <c r="L50" s="16">
        <v>36</v>
      </c>
      <c r="M50" s="27">
        <v>5000</v>
      </c>
      <c r="N50" s="27">
        <v>0</v>
      </c>
      <c r="O50" s="27">
        <v>4699</v>
      </c>
      <c r="P50" s="47">
        <v>0.127739726027397</v>
      </c>
      <c r="Q50" s="27">
        <f t="shared" si="8"/>
        <v>600</v>
      </c>
      <c r="R50" s="47">
        <v>0.6</v>
      </c>
      <c r="S50" s="27">
        <f t="shared" si="9"/>
        <v>360</v>
      </c>
      <c r="T50" s="27"/>
      <c r="U50" s="27"/>
      <c r="V50" s="15" t="s">
        <v>189</v>
      </c>
      <c r="W50" s="43">
        <v>1</v>
      </c>
      <c r="X50" s="39" t="s">
        <v>110</v>
      </c>
      <c r="Y50" s="6"/>
      <c r="Z50" s="6"/>
    </row>
    <row r="51" s="1" customFormat="1" ht="29" customHeight="1" spans="1:26">
      <c r="A51" s="13" t="s">
        <v>328</v>
      </c>
      <c r="B51" s="42" t="s">
        <v>329</v>
      </c>
      <c r="C51" s="14" t="s">
        <v>330</v>
      </c>
      <c r="D51" s="42" t="s">
        <v>179</v>
      </c>
      <c r="E51" s="14" t="s">
        <v>322</v>
      </c>
      <c r="F51" s="14" t="s">
        <v>331</v>
      </c>
      <c r="G51" s="43">
        <v>1</v>
      </c>
      <c r="H51" s="13" t="s">
        <v>100</v>
      </c>
      <c r="I51" s="13" t="s">
        <v>193</v>
      </c>
      <c r="J51" s="13" t="s">
        <v>332</v>
      </c>
      <c r="K51" s="16">
        <v>36</v>
      </c>
      <c r="L51" s="16">
        <v>36</v>
      </c>
      <c r="M51" s="27">
        <v>5500</v>
      </c>
      <c r="N51" s="27">
        <v>0</v>
      </c>
      <c r="O51" s="27">
        <v>5399</v>
      </c>
      <c r="P51" s="47">
        <v>0.132191780821918</v>
      </c>
      <c r="Q51" s="27">
        <f t="shared" si="8"/>
        <v>710</v>
      </c>
      <c r="R51" s="47">
        <v>0.6</v>
      </c>
      <c r="S51" s="27">
        <f t="shared" si="9"/>
        <v>430</v>
      </c>
      <c r="T51" s="27"/>
      <c r="U51" s="27"/>
      <c r="V51" s="15" t="s">
        <v>184</v>
      </c>
      <c r="W51" s="43">
        <v>1</v>
      </c>
      <c r="X51" s="39" t="s">
        <v>110</v>
      </c>
      <c r="Y51" s="6"/>
      <c r="Z51" s="6"/>
    </row>
    <row r="52" s="1" customFormat="1" ht="29" customHeight="1" spans="1:26">
      <c r="A52" s="13" t="s">
        <v>333</v>
      </c>
      <c r="B52" s="42" t="s">
        <v>334</v>
      </c>
      <c r="C52" s="14" t="s">
        <v>330</v>
      </c>
      <c r="D52" s="42" t="s">
        <v>179</v>
      </c>
      <c r="E52" s="14" t="s">
        <v>335</v>
      </c>
      <c r="F52" s="14" t="s">
        <v>336</v>
      </c>
      <c r="G52" s="43">
        <v>1</v>
      </c>
      <c r="H52" s="13" t="s">
        <v>100</v>
      </c>
      <c r="I52" s="13" t="s">
        <v>193</v>
      </c>
      <c r="J52" s="13" t="s">
        <v>332</v>
      </c>
      <c r="K52" s="16">
        <v>36</v>
      </c>
      <c r="L52" s="16">
        <v>36</v>
      </c>
      <c r="M52" s="27">
        <v>5000</v>
      </c>
      <c r="N52" s="27">
        <v>0</v>
      </c>
      <c r="O52" s="27">
        <v>4699</v>
      </c>
      <c r="P52" s="47">
        <v>0.132191780821918</v>
      </c>
      <c r="Q52" s="27">
        <f t="shared" si="8"/>
        <v>620</v>
      </c>
      <c r="R52" s="47">
        <v>0.6</v>
      </c>
      <c r="S52" s="27">
        <f t="shared" si="9"/>
        <v>370</v>
      </c>
      <c r="T52" s="27"/>
      <c r="U52" s="27"/>
      <c r="V52" s="15" t="s">
        <v>189</v>
      </c>
      <c r="W52" s="43">
        <v>1</v>
      </c>
      <c r="X52" s="39" t="s">
        <v>110</v>
      </c>
      <c r="Y52" s="6"/>
      <c r="Z52" s="6"/>
    </row>
    <row r="53" s="1" customFormat="1" ht="29" customHeight="1" spans="1:26">
      <c r="A53" s="13" t="s">
        <v>337</v>
      </c>
      <c r="B53" s="42" t="s">
        <v>338</v>
      </c>
      <c r="C53" s="14" t="s">
        <v>339</v>
      </c>
      <c r="D53" s="42" t="s">
        <v>179</v>
      </c>
      <c r="E53" s="14" t="s">
        <v>340</v>
      </c>
      <c r="F53" s="14" t="s">
        <v>340</v>
      </c>
      <c r="G53" s="43">
        <v>1</v>
      </c>
      <c r="H53" s="13" t="s">
        <v>123</v>
      </c>
      <c r="I53" s="13" t="s">
        <v>182</v>
      </c>
      <c r="J53" s="13" t="s">
        <v>341</v>
      </c>
      <c r="K53" s="16">
        <v>60</v>
      </c>
      <c r="L53" s="16">
        <v>60</v>
      </c>
      <c r="M53" s="27">
        <v>560</v>
      </c>
      <c r="N53" s="27">
        <v>0</v>
      </c>
      <c r="O53" s="27">
        <v>200</v>
      </c>
      <c r="P53" s="47"/>
      <c r="Q53" s="27">
        <v>200</v>
      </c>
      <c r="R53" s="47">
        <v>0.6</v>
      </c>
      <c r="S53" s="27">
        <f t="shared" si="9"/>
        <v>120</v>
      </c>
      <c r="T53" s="27"/>
      <c r="U53" s="27"/>
      <c r="V53" s="15" t="s">
        <v>184</v>
      </c>
      <c r="W53" s="43">
        <v>1</v>
      </c>
      <c r="X53" s="39" t="s">
        <v>110</v>
      </c>
      <c r="Y53" s="6"/>
      <c r="Z53" s="6"/>
    </row>
    <row r="54" s="1" customFormat="1" ht="29" customHeight="1" spans="1:26">
      <c r="A54" s="13" t="s">
        <v>342</v>
      </c>
      <c r="B54" s="42" t="s">
        <v>343</v>
      </c>
      <c r="C54" s="14" t="s">
        <v>344</v>
      </c>
      <c r="D54" s="42" t="s">
        <v>179</v>
      </c>
      <c r="E54" s="14" t="s">
        <v>345</v>
      </c>
      <c r="F54" s="14" t="s">
        <v>345</v>
      </c>
      <c r="G54" s="43">
        <v>1</v>
      </c>
      <c r="H54" s="13" t="s">
        <v>346</v>
      </c>
      <c r="I54" s="13" t="s">
        <v>182</v>
      </c>
      <c r="J54" s="13" t="s">
        <v>341</v>
      </c>
      <c r="K54" s="16">
        <v>60</v>
      </c>
      <c r="L54" s="16">
        <v>60</v>
      </c>
      <c r="M54" s="27">
        <v>650</v>
      </c>
      <c r="N54" s="27">
        <v>0</v>
      </c>
      <c r="O54" s="27">
        <v>150</v>
      </c>
      <c r="P54" s="47"/>
      <c r="Q54" s="27">
        <v>150</v>
      </c>
      <c r="R54" s="47">
        <v>0.6</v>
      </c>
      <c r="S54" s="27">
        <f t="shared" si="9"/>
        <v>90</v>
      </c>
      <c r="T54" s="27"/>
      <c r="U54" s="27"/>
      <c r="V54" s="15" t="s">
        <v>347</v>
      </c>
      <c r="W54" s="43">
        <v>1</v>
      </c>
      <c r="X54" s="39" t="s">
        <v>110</v>
      </c>
      <c r="Y54" s="6"/>
      <c r="Z54" s="6"/>
    </row>
    <row r="55" s="1" customFormat="1" ht="29" customHeight="1" spans="1:26">
      <c r="A55" s="13" t="s">
        <v>348</v>
      </c>
      <c r="B55" s="42" t="s">
        <v>349</v>
      </c>
      <c r="C55" s="14" t="s">
        <v>339</v>
      </c>
      <c r="D55" s="42" t="s">
        <v>179</v>
      </c>
      <c r="E55" s="14" t="s">
        <v>340</v>
      </c>
      <c r="F55" s="14" t="s">
        <v>340</v>
      </c>
      <c r="G55" s="43">
        <v>1</v>
      </c>
      <c r="H55" s="13" t="s">
        <v>123</v>
      </c>
      <c r="I55" s="13" t="s">
        <v>182</v>
      </c>
      <c r="J55" s="13" t="s">
        <v>341</v>
      </c>
      <c r="K55" s="16">
        <v>60</v>
      </c>
      <c r="L55" s="16">
        <v>60</v>
      </c>
      <c r="M55" s="27">
        <v>560</v>
      </c>
      <c r="N55" s="27">
        <v>0</v>
      </c>
      <c r="O55" s="27">
        <v>200</v>
      </c>
      <c r="P55" s="47"/>
      <c r="Q55" s="27">
        <v>200</v>
      </c>
      <c r="R55" s="47">
        <v>0.6</v>
      </c>
      <c r="S55" s="27">
        <f t="shared" si="9"/>
        <v>120</v>
      </c>
      <c r="T55" s="27"/>
      <c r="U55" s="27"/>
      <c r="V55" s="15" t="s">
        <v>347</v>
      </c>
      <c r="W55" s="43">
        <v>1</v>
      </c>
      <c r="X55" s="39" t="s">
        <v>110</v>
      </c>
      <c r="Y55" s="6"/>
      <c r="Z55" s="6"/>
    </row>
    <row r="56" s="1" customFormat="1" ht="29" customHeight="1" spans="1:26">
      <c r="A56" s="13" t="s">
        <v>350</v>
      </c>
      <c r="B56" s="42" t="s">
        <v>351</v>
      </c>
      <c r="C56" s="14" t="s">
        <v>352</v>
      </c>
      <c r="D56" s="42" t="s">
        <v>179</v>
      </c>
      <c r="E56" s="14" t="s">
        <v>353</v>
      </c>
      <c r="F56" s="14" t="s">
        <v>353</v>
      </c>
      <c r="G56" s="43">
        <v>1</v>
      </c>
      <c r="H56" s="13" t="s">
        <v>100</v>
      </c>
      <c r="I56" s="13" t="s">
        <v>193</v>
      </c>
      <c r="J56" s="13" t="s">
        <v>341</v>
      </c>
      <c r="K56" s="16">
        <v>36</v>
      </c>
      <c r="L56" s="16">
        <v>36</v>
      </c>
      <c r="M56" s="27">
        <v>18147.01</v>
      </c>
      <c r="N56" s="27">
        <v>0</v>
      </c>
      <c r="O56" s="27">
        <v>200</v>
      </c>
      <c r="P56" s="47"/>
      <c r="Q56" s="27">
        <v>200</v>
      </c>
      <c r="R56" s="47">
        <v>0.6</v>
      </c>
      <c r="S56" s="27">
        <f t="shared" si="9"/>
        <v>120</v>
      </c>
      <c r="T56" s="27"/>
      <c r="U56" s="27"/>
      <c r="V56" s="15" t="s">
        <v>103</v>
      </c>
      <c r="W56" s="43">
        <v>1</v>
      </c>
      <c r="X56" s="39" t="s">
        <v>110</v>
      </c>
      <c r="Y56" s="6"/>
      <c r="Z56" s="6"/>
    </row>
    <row r="57" s="1" customFormat="1" ht="29" customHeight="1" spans="1:26">
      <c r="A57" s="13" t="s">
        <v>354</v>
      </c>
      <c r="B57" s="42" t="s">
        <v>355</v>
      </c>
      <c r="C57" s="14" t="s">
        <v>356</v>
      </c>
      <c r="D57" s="42" t="s">
        <v>179</v>
      </c>
      <c r="E57" s="14" t="s">
        <v>357</v>
      </c>
      <c r="F57" s="14" t="s">
        <v>357</v>
      </c>
      <c r="G57" s="43">
        <v>3</v>
      </c>
      <c r="H57" s="13" t="s">
        <v>123</v>
      </c>
      <c r="I57" s="13" t="s">
        <v>193</v>
      </c>
      <c r="J57" s="13" t="s">
        <v>341</v>
      </c>
      <c r="K57" s="16">
        <v>36</v>
      </c>
      <c r="L57" s="16">
        <v>36</v>
      </c>
      <c r="M57" s="27">
        <v>356.41</v>
      </c>
      <c r="N57" s="27">
        <v>0</v>
      </c>
      <c r="O57" s="27">
        <v>312</v>
      </c>
      <c r="P57" s="47">
        <v>0.133219178082192</v>
      </c>
      <c r="Q57" s="27">
        <f t="shared" ref="Q57:Q62" si="10">ROUND(O57*P57,-1)</f>
        <v>40</v>
      </c>
      <c r="R57" s="47">
        <v>0.6</v>
      </c>
      <c r="S57" s="27">
        <f t="shared" si="9"/>
        <v>20</v>
      </c>
      <c r="T57" s="27"/>
      <c r="U57" s="27"/>
      <c r="V57" s="15" t="s">
        <v>103</v>
      </c>
      <c r="W57" s="43">
        <v>3</v>
      </c>
      <c r="X57" s="39" t="s">
        <v>110</v>
      </c>
      <c r="Y57" s="6"/>
      <c r="Z57" s="6"/>
    </row>
    <row r="58" s="1" customFormat="1" ht="29" customHeight="1" spans="1:26">
      <c r="A58" s="13" t="s">
        <v>358</v>
      </c>
      <c r="B58" s="42" t="s">
        <v>359</v>
      </c>
      <c r="C58" s="14" t="s">
        <v>360</v>
      </c>
      <c r="D58" s="42" t="s">
        <v>179</v>
      </c>
      <c r="E58" s="14" t="s">
        <v>361</v>
      </c>
      <c r="F58" s="14" t="s">
        <v>361</v>
      </c>
      <c r="G58" s="43">
        <v>1</v>
      </c>
      <c r="H58" s="13" t="s">
        <v>123</v>
      </c>
      <c r="I58" s="13" t="s">
        <v>193</v>
      </c>
      <c r="J58" s="13" t="s">
        <v>341</v>
      </c>
      <c r="K58" s="16">
        <v>36</v>
      </c>
      <c r="L58" s="16">
        <v>36</v>
      </c>
      <c r="M58" s="27">
        <v>929.06</v>
      </c>
      <c r="N58" s="27">
        <v>0</v>
      </c>
      <c r="O58" s="27">
        <v>829</v>
      </c>
      <c r="P58" s="47">
        <v>0.133219178082192</v>
      </c>
      <c r="Q58" s="27">
        <f t="shared" si="10"/>
        <v>110</v>
      </c>
      <c r="R58" s="47">
        <v>0.6</v>
      </c>
      <c r="S58" s="27">
        <f t="shared" si="9"/>
        <v>70</v>
      </c>
      <c r="T58" s="27"/>
      <c r="U58" s="27"/>
      <c r="V58" s="15" t="s">
        <v>103</v>
      </c>
      <c r="W58" s="43">
        <v>1</v>
      </c>
      <c r="X58" s="39" t="s">
        <v>110</v>
      </c>
      <c r="Y58" s="6"/>
      <c r="Z58" s="6"/>
    </row>
    <row r="59" s="1" customFormat="1" ht="29" customHeight="1" spans="1:26">
      <c r="A59" s="13" t="s">
        <v>362</v>
      </c>
      <c r="B59" s="42" t="s">
        <v>363</v>
      </c>
      <c r="C59" s="14" t="s">
        <v>364</v>
      </c>
      <c r="D59" s="42" t="s">
        <v>179</v>
      </c>
      <c r="E59" s="14" t="s">
        <v>365</v>
      </c>
      <c r="F59" s="14" t="s">
        <v>365</v>
      </c>
      <c r="G59" s="43">
        <v>1</v>
      </c>
      <c r="H59" s="13" t="s">
        <v>123</v>
      </c>
      <c r="I59" s="13" t="s">
        <v>193</v>
      </c>
      <c r="J59" s="13" t="s">
        <v>341</v>
      </c>
      <c r="K59" s="16">
        <v>36</v>
      </c>
      <c r="L59" s="16">
        <v>36</v>
      </c>
      <c r="M59" s="27">
        <v>3202.56</v>
      </c>
      <c r="N59" s="27">
        <v>0</v>
      </c>
      <c r="O59" s="27">
        <v>2099</v>
      </c>
      <c r="P59" s="47">
        <v>0.133219178082192</v>
      </c>
      <c r="Q59" s="27">
        <f t="shared" si="10"/>
        <v>280</v>
      </c>
      <c r="R59" s="47">
        <v>0.6</v>
      </c>
      <c r="S59" s="27">
        <f t="shared" si="9"/>
        <v>170</v>
      </c>
      <c r="T59" s="27"/>
      <c r="U59" s="27"/>
      <c r="V59" s="15" t="s">
        <v>103</v>
      </c>
      <c r="W59" s="43">
        <v>1</v>
      </c>
      <c r="X59" s="39" t="s">
        <v>110</v>
      </c>
      <c r="Y59" s="6"/>
      <c r="Z59" s="6"/>
    </row>
    <row r="60" s="1" customFormat="1" ht="29" customHeight="1" spans="1:26">
      <c r="A60" s="13" t="s">
        <v>366</v>
      </c>
      <c r="B60" s="42" t="s">
        <v>367</v>
      </c>
      <c r="C60" s="14" t="s">
        <v>368</v>
      </c>
      <c r="D60" s="42" t="s">
        <v>179</v>
      </c>
      <c r="E60" s="14" t="s">
        <v>369</v>
      </c>
      <c r="F60" s="14" t="s">
        <v>369</v>
      </c>
      <c r="G60" s="43">
        <v>1</v>
      </c>
      <c r="H60" s="13" t="s">
        <v>123</v>
      </c>
      <c r="I60" s="13" t="s">
        <v>193</v>
      </c>
      <c r="J60" s="13" t="s">
        <v>341</v>
      </c>
      <c r="K60" s="16">
        <v>36</v>
      </c>
      <c r="L60" s="16">
        <v>36</v>
      </c>
      <c r="M60" s="27">
        <v>770.94</v>
      </c>
      <c r="N60" s="27">
        <v>0</v>
      </c>
      <c r="O60" s="27">
        <v>439</v>
      </c>
      <c r="P60" s="47">
        <v>0.133219178082192</v>
      </c>
      <c r="Q60" s="27">
        <f t="shared" si="10"/>
        <v>60</v>
      </c>
      <c r="R60" s="47">
        <v>0.6</v>
      </c>
      <c r="S60" s="27">
        <f t="shared" si="9"/>
        <v>40</v>
      </c>
      <c r="T60" s="27"/>
      <c r="U60" s="27"/>
      <c r="V60" s="15" t="s">
        <v>103</v>
      </c>
      <c r="W60" s="43">
        <v>1</v>
      </c>
      <c r="X60" s="39" t="s">
        <v>110</v>
      </c>
      <c r="Y60" s="6"/>
      <c r="Z60" s="6"/>
    </row>
    <row r="61" s="1" customFormat="1" ht="29" customHeight="1" spans="1:26">
      <c r="A61" s="13" t="s">
        <v>370</v>
      </c>
      <c r="B61" s="42" t="s">
        <v>371</v>
      </c>
      <c r="C61" s="14" t="s">
        <v>372</v>
      </c>
      <c r="D61" s="42" t="s">
        <v>179</v>
      </c>
      <c r="E61" s="14" t="s">
        <v>373</v>
      </c>
      <c r="F61" s="14" t="s">
        <v>373</v>
      </c>
      <c r="G61" s="43">
        <v>3</v>
      </c>
      <c r="H61" s="13" t="s">
        <v>123</v>
      </c>
      <c r="I61" s="13" t="s">
        <v>193</v>
      </c>
      <c r="J61" s="13" t="s">
        <v>341</v>
      </c>
      <c r="K61" s="16">
        <v>36</v>
      </c>
      <c r="L61" s="16">
        <v>36</v>
      </c>
      <c r="M61" s="27">
        <v>1897.44</v>
      </c>
      <c r="N61" s="27">
        <v>0</v>
      </c>
      <c r="O61" s="27">
        <v>1347</v>
      </c>
      <c r="P61" s="47">
        <v>0.133219178082192</v>
      </c>
      <c r="Q61" s="27">
        <f t="shared" si="10"/>
        <v>180</v>
      </c>
      <c r="R61" s="47">
        <v>0.6</v>
      </c>
      <c r="S61" s="27">
        <f t="shared" si="9"/>
        <v>110</v>
      </c>
      <c r="T61" s="27"/>
      <c r="U61" s="27"/>
      <c r="V61" s="15" t="s">
        <v>103</v>
      </c>
      <c r="W61" s="43">
        <v>3</v>
      </c>
      <c r="X61" s="39" t="s">
        <v>110</v>
      </c>
      <c r="Y61" s="6"/>
      <c r="Z61" s="6"/>
    </row>
    <row r="62" s="1" customFormat="1" ht="29" customHeight="1" spans="1:26">
      <c r="A62" s="13" t="s">
        <v>374</v>
      </c>
      <c r="B62" s="42" t="s">
        <v>375</v>
      </c>
      <c r="C62" s="14" t="s">
        <v>376</v>
      </c>
      <c r="D62" s="42" t="s">
        <v>179</v>
      </c>
      <c r="E62" s="14" t="s">
        <v>377</v>
      </c>
      <c r="F62" s="14" t="s">
        <v>377</v>
      </c>
      <c r="G62" s="43">
        <v>1</v>
      </c>
      <c r="H62" s="13" t="s">
        <v>100</v>
      </c>
      <c r="I62" s="13" t="s">
        <v>193</v>
      </c>
      <c r="J62" s="13" t="s">
        <v>341</v>
      </c>
      <c r="K62" s="16">
        <v>36</v>
      </c>
      <c r="L62" s="16">
        <v>36</v>
      </c>
      <c r="M62" s="27">
        <v>3538.46</v>
      </c>
      <c r="N62" s="27">
        <v>0</v>
      </c>
      <c r="O62" s="27">
        <v>3600</v>
      </c>
      <c r="P62" s="47">
        <v>0.133219178082192</v>
      </c>
      <c r="Q62" s="27">
        <f t="shared" si="10"/>
        <v>480</v>
      </c>
      <c r="R62" s="47">
        <v>0.6</v>
      </c>
      <c r="S62" s="27">
        <f t="shared" si="9"/>
        <v>290</v>
      </c>
      <c r="T62" s="27"/>
      <c r="U62" s="27"/>
      <c r="V62" s="15" t="s">
        <v>103</v>
      </c>
      <c r="W62" s="43">
        <v>1</v>
      </c>
      <c r="X62" s="39" t="s">
        <v>110</v>
      </c>
      <c r="Y62" s="6"/>
      <c r="Z62" s="6"/>
    </row>
    <row r="63" s="1" customFormat="1" ht="29" customHeight="1" spans="1:26">
      <c r="A63" s="13" t="s">
        <v>378</v>
      </c>
      <c r="B63" s="42" t="s">
        <v>379</v>
      </c>
      <c r="C63" s="14" t="s">
        <v>380</v>
      </c>
      <c r="D63" s="42" t="s">
        <v>179</v>
      </c>
      <c r="E63" s="14" t="s">
        <v>381</v>
      </c>
      <c r="F63" s="14" t="s">
        <v>381</v>
      </c>
      <c r="G63" s="43">
        <v>1</v>
      </c>
      <c r="H63" s="13" t="s">
        <v>123</v>
      </c>
      <c r="I63" s="13" t="s">
        <v>193</v>
      </c>
      <c r="J63" s="13" t="s">
        <v>341</v>
      </c>
      <c r="K63" s="16">
        <v>36</v>
      </c>
      <c r="L63" s="16">
        <v>36</v>
      </c>
      <c r="M63" s="27">
        <v>1552.99</v>
      </c>
      <c r="N63" s="27">
        <v>0</v>
      </c>
      <c r="O63" s="27"/>
      <c r="P63" s="47"/>
      <c r="Q63" s="27"/>
      <c r="R63" s="47"/>
      <c r="S63" s="27"/>
      <c r="T63" s="27"/>
      <c r="U63" s="27"/>
      <c r="V63" s="15" t="s">
        <v>103</v>
      </c>
      <c r="W63" s="52">
        <v>0</v>
      </c>
      <c r="X63" s="53" t="s">
        <v>104</v>
      </c>
      <c r="Y63" s="6"/>
      <c r="Z63" s="6"/>
    </row>
    <row r="64" s="1" customFormat="1" ht="29" customHeight="1" spans="1:26">
      <c r="A64" s="13" t="s">
        <v>382</v>
      </c>
      <c r="B64" s="42" t="s">
        <v>383</v>
      </c>
      <c r="C64" s="14" t="s">
        <v>384</v>
      </c>
      <c r="D64" s="42" t="s">
        <v>179</v>
      </c>
      <c r="E64" s="14" t="s">
        <v>385</v>
      </c>
      <c r="F64" s="14" t="s">
        <v>385</v>
      </c>
      <c r="G64" s="43">
        <v>2</v>
      </c>
      <c r="H64" s="13" t="s">
        <v>100</v>
      </c>
      <c r="I64" s="13" t="s">
        <v>193</v>
      </c>
      <c r="J64" s="13" t="s">
        <v>341</v>
      </c>
      <c r="K64" s="16">
        <v>36</v>
      </c>
      <c r="L64" s="16">
        <v>36</v>
      </c>
      <c r="M64" s="27">
        <v>7873.5</v>
      </c>
      <c r="N64" s="27">
        <v>0</v>
      </c>
      <c r="O64" s="27">
        <v>10198</v>
      </c>
      <c r="P64" s="47">
        <v>0.133219178082192</v>
      </c>
      <c r="Q64" s="27">
        <f>ROUND(O64*P64,-1)</f>
        <v>1360</v>
      </c>
      <c r="R64" s="47">
        <v>0.6</v>
      </c>
      <c r="S64" s="27">
        <f t="shared" ref="S64:S68" si="11">ROUND(Q64*R64,-1)</f>
        <v>820</v>
      </c>
      <c r="T64" s="27"/>
      <c r="U64" s="27"/>
      <c r="V64" s="15" t="s">
        <v>347</v>
      </c>
      <c r="W64" s="28">
        <v>2</v>
      </c>
      <c r="X64" s="39" t="s">
        <v>110</v>
      </c>
      <c r="Y64" s="6"/>
      <c r="Z64" s="6"/>
    </row>
    <row r="65" s="1" customFormat="1" ht="29" customHeight="1" spans="1:26">
      <c r="A65" s="13" t="s">
        <v>386</v>
      </c>
      <c r="B65" s="42" t="s">
        <v>387</v>
      </c>
      <c r="C65" s="14" t="s">
        <v>384</v>
      </c>
      <c r="D65" s="42" t="s">
        <v>179</v>
      </c>
      <c r="E65" s="14" t="s">
        <v>388</v>
      </c>
      <c r="F65" s="14" t="s">
        <v>388</v>
      </c>
      <c r="G65" s="43">
        <v>1</v>
      </c>
      <c r="H65" s="13" t="s">
        <v>100</v>
      </c>
      <c r="I65" s="13" t="s">
        <v>193</v>
      </c>
      <c r="J65" s="13" t="s">
        <v>341</v>
      </c>
      <c r="K65" s="16">
        <v>36</v>
      </c>
      <c r="L65" s="16">
        <v>36</v>
      </c>
      <c r="M65" s="27">
        <v>6505.13</v>
      </c>
      <c r="N65" s="27">
        <v>0</v>
      </c>
      <c r="O65" s="27"/>
      <c r="P65" s="47"/>
      <c r="Q65" s="27"/>
      <c r="R65" s="47"/>
      <c r="S65" s="27"/>
      <c r="T65" s="27"/>
      <c r="U65" s="27"/>
      <c r="V65" s="15" t="s">
        <v>347</v>
      </c>
      <c r="W65" s="28">
        <v>0</v>
      </c>
      <c r="X65" s="39" t="s">
        <v>104</v>
      </c>
      <c r="Y65" s="6"/>
      <c r="Z65" s="6"/>
    </row>
    <row r="66" s="1" customFormat="1" ht="29" customHeight="1" spans="1:26">
      <c r="A66" s="13" t="s">
        <v>389</v>
      </c>
      <c r="B66" s="42" t="s">
        <v>390</v>
      </c>
      <c r="C66" s="14" t="s">
        <v>391</v>
      </c>
      <c r="D66" s="42" t="s">
        <v>179</v>
      </c>
      <c r="E66" s="14" t="s">
        <v>392</v>
      </c>
      <c r="F66" s="14" t="s">
        <v>393</v>
      </c>
      <c r="G66" s="43">
        <v>1</v>
      </c>
      <c r="H66" s="13" t="s">
        <v>100</v>
      </c>
      <c r="I66" s="13" t="s">
        <v>193</v>
      </c>
      <c r="J66" s="13" t="s">
        <v>102</v>
      </c>
      <c r="K66" s="16">
        <v>36</v>
      </c>
      <c r="L66" s="16">
        <v>36</v>
      </c>
      <c r="M66" s="27">
        <v>1847.86</v>
      </c>
      <c r="N66" s="27">
        <v>0</v>
      </c>
      <c r="O66" s="27">
        <v>3182</v>
      </c>
      <c r="P66" s="47">
        <v>0.133561643835616</v>
      </c>
      <c r="Q66" s="27">
        <f>ROUND(O66*P66,-1)</f>
        <v>420</v>
      </c>
      <c r="R66" s="47">
        <v>0.6</v>
      </c>
      <c r="S66" s="27">
        <f t="shared" si="11"/>
        <v>250</v>
      </c>
      <c r="T66" s="27"/>
      <c r="U66" s="27"/>
      <c r="V66" s="15" t="s">
        <v>184</v>
      </c>
      <c r="W66" s="28">
        <v>2</v>
      </c>
      <c r="X66" s="39" t="s">
        <v>394</v>
      </c>
      <c r="Y66" s="6"/>
      <c r="Z66" s="6"/>
    </row>
    <row r="67" s="1" customFormat="1" ht="29" customHeight="1" spans="1:26">
      <c r="A67" s="13" t="s">
        <v>395</v>
      </c>
      <c r="B67" s="42" t="s">
        <v>396</v>
      </c>
      <c r="C67" s="14" t="s">
        <v>376</v>
      </c>
      <c r="D67" s="42" t="s">
        <v>179</v>
      </c>
      <c r="E67" s="14" t="s">
        <v>397</v>
      </c>
      <c r="F67" s="14" t="s">
        <v>397</v>
      </c>
      <c r="G67" s="43">
        <v>2</v>
      </c>
      <c r="H67" s="13" t="s">
        <v>100</v>
      </c>
      <c r="I67" s="13" t="s">
        <v>193</v>
      </c>
      <c r="J67" s="13" t="s">
        <v>102</v>
      </c>
      <c r="K67" s="16">
        <v>36</v>
      </c>
      <c r="L67" s="16">
        <v>36</v>
      </c>
      <c r="M67" s="27">
        <v>747.01</v>
      </c>
      <c r="N67" s="27">
        <v>0</v>
      </c>
      <c r="O67" s="27"/>
      <c r="P67" s="47"/>
      <c r="Q67" s="27"/>
      <c r="R67" s="47"/>
      <c r="S67" s="27"/>
      <c r="T67" s="27"/>
      <c r="U67" s="27"/>
      <c r="V67" s="15" t="s">
        <v>184</v>
      </c>
      <c r="W67" s="28">
        <v>0</v>
      </c>
      <c r="X67" s="39" t="s">
        <v>104</v>
      </c>
      <c r="Y67" s="6"/>
      <c r="Z67" s="6"/>
    </row>
    <row r="68" s="1" customFormat="1" ht="29" customHeight="1" spans="1:26">
      <c r="A68" s="13" t="s">
        <v>398</v>
      </c>
      <c r="B68" s="42" t="s">
        <v>399</v>
      </c>
      <c r="C68" s="14" t="s">
        <v>400</v>
      </c>
      <c r="D68" s="42" t="s">
        <v>179</v>
      </c>
      <c r="E68" s="14" t="s">
        <v>401</v>
      </c>
      <c r="F68" s="14" t="s">
        <v>401</v>
      </c>
      <c r="G68" s="43">
        <v>2</v>
      </c>
      <c r="H68" s="13" t="s">
        <v>100</v>
      </c>
      <c r="I68" s="13" t="s">
        <v>193</v>
      </c>
      <c r="J68" s="13" t="s">
        <v>102</v>
      </c>
      <c r="K68" s="16">
        <v>36</v>
      </c>
      <c r="L68" s="16">
        <v>36</v>
      </c>
      <c r="M68" s="27">
        <v>9328.21</v>
      </c>
      <c r="N68" s="27">
        <v>0</v>
      </c>
      <c r="O68" s="27">
        <v>500</v>
      </c>
      <c r="P68" s="47"/>
      <c r="Q68" s="27">
        <v>500</v>
      </c>
      <c r="R68" s="47">
        <v>0.6</v>
      </c>
      <c r="S68" s="27">
        <f t="shared" si="11"/>
        <v>300</v>
      </c>
      <c r="T68" s="27"/>
      <c r="U68" s="27"/>
      <c r="V68" s="15" t="s">
        <v>184</v>
      </c>
      <c r="W68" s="28">
        <v>1</v>
      </c>
      <c r="X68" s="39" t="s">
        <v>110</v>
      </c>
      <c r="Y68" s="6"/>
      <c r="Z68" s="6"/>
    </row>
    <row r="69" s="1" customFormat="1" ht="29" customHeight="1" spans="1:26">
      <c r="A69" s="13" t="s">
        <v>402</v>
      </c>
      <c r="B69" s="42" t="s">
        <v>403</v>
      </c>
      <c r="C69" s="14" t="s">
        <v>404</v>
      </c>
      <c r="D69" s="42" t="s">
        <v>179</v>
      </c>
      <c r="E69" s="14" t="s">
        <v>405</v>
      </c>
      <c r="F69" s="14" t="s">
        <v>405</v>
      </c>
      <c r="G69" s="43">
        <v>1</v>
      </c>
      <c r="H69" s="13" t="s">
        <v>100</v>
      </c>
      <c r="I69" s="13" t="s">
        <v>193</v>
      </c>
      <c r="J69" s="13" t="s">
        <v>102</v>
      </c>
      <c r="K69" s="16">
        <v>36</v>
      </c>
      <c r="L69" s="16">
        <v>36</v>
      </c>
      <c r="M69" s="27">
        <v>859.83</v>
      </c>
      <c r="N69" s="27">
        <v>0</v>
      </c>
      <c r="O69" s="27"/>
      <c r="P69" s="47"/>
      <c r="Q69" s="27"/>
      <c r="R69" s="47"/>
      <c r="S69" s="27"/>
      <c r="T69" s="27"/>
      <c r="U69" s="27"/>
      <c r="V69" s="15" t="s">
        <v>189</v>
      </c>
      <c r="W69" s="28">
        <v>0</v>
      </c>
      <c r="X69" s="39" t="s">
        <v>104</v>
      </c>
      <c r="Y69" s="6"/>
      <c r="Z69" s="6"/>
    </row>
    <row r="70" s="1" customFormat="1" ht="29" customHeight="1" spans="1:26">
      <c r="A70" s="13" t="s">
        <v>406</v>
      </c>
      <c r="B70" s="42" t="s">
        <v>407</v>
      </c>
      <c r="C70" s="14" t="s">
        <v>408</v>
      </c>
      <c r="D70" s="42" t="s">
        <v>179</v>
      </c>
      <c r="E70" s="14" t="s">
        <v>409</v>
      </c>
      <c r="F70" s="14" t="s">
        <v>409</v>
      </c>
      <c r="G70" s="43">
        <v>1</v>
      </c>
      <c r="H70" s="13" t="s">
        <v>100</v>
      </c>
      <c r="I70" s="13" t="s">
        <v>193</v>
      </c>
      <c r="J70" s="13" t="s">
        <v>102</v>
      </c>
      <c r="K70" s="16">
        <v>36</v>
      </c>
      <c r="L70" s="16">
        <v>36</v>
      </c>
      <c r="M70" s="27">
        <v>5605.13</v>
      </c>
      <c r="N70" s="27">
        <v>0</v>
      </c>
      <c r="O70" s="27"/>
      <c r="P70" s="47"/>
      <c r="Q70" s="27"/>
      <c r="R70" s="47"/>
      <c r="S70" s="27"/>
      <c r="T70" s="27"/>
      <c r="U70" s="27"/>
      <c r="V70" s="15" t="s">
        <v>189</v>
      </c>
      <c r="W70" s="28">
        <v>0</v>
      </c>
      <c r="X70" s="39" t="s">
        <v>104</v>
      </c>
      <c r="Y70" s="6"/>
      <c r="Z70" s="6"/>
    </row>
    <row r="71" s="1" customFormat="1" ht="29" customHeight="1" spans="1:26">
      <c r="A71" s="13" t="s">
        <v>410</v>
      </c>
      <c r="B71" s="42" t="s">
        <v>411</v>
      </c>
      <c r="C71" s="14" t="s">
        <v>412</v>
      </c>
      <c r="D71" s="42" t="s">
        <v>179</v>
      </c>
      <c r="E71" s="14" t="s">
        <v>413</v>
      </c>
      <c r="F71" s="14" t="s">
        <v>413</v>
      </c>
      <c r="G71" s="43">
        <v>1</v>
      </c>
      <c r="H71" s="13" t="s">
        <v>100</v>
      </c>
      <c r="I71" s="13" t="s">
        <v>193</v>
      </c>
      <c r="J71" s="13" t="s">
        <v>102</v>
      </c>
      <c r="K71" s="16">
        <v>36</v>
      </c>
      <c r="L71" s="16">
        <v>36</v>
      </c>
      <c r="M71" s="27">
        <v>1957.26</v>
      </c>
      <c r="N71" s="27">
        <v>0</v>
      </c>
      <c r="O71" s="27">
        <v>100</v>
      </c>
      <c r="P71" s="47"/>
      <c r="Q71" s="27">
        <v>100</v>
      </c>
      <c r="R71" s="47">
        <v>0.6</v>
      </c>
      <c r="S71" s="27">
        <f t="shared" ref="S71:S87" si="12">ROUND(Q71*R71,-1)</f>
        <v>60</v>
      </c>
      <c r="T71" s="27"/>
      <c r="U71" s="27"/>
      <c r="V71" s="15" t="s">
        <v>189</v>
      </c>
      <c r="W71" s="28">
        <v>1</v>
      </c>
      <c r="X71" s="39" t="s">
        <v>151</v>
      </c>
      <c r="Y71" s="6"/>
      <c r="Z71" s="6"/>
    </row>
    <row r="72" s="1" customFormat="1" ht="29" customHeight="1" spans="1:26">
      <c r="A72" s="13" t="s">
        <v>414</v>
      </c>
      <c r="B72" s="42" t="s">
        <v>415</v>
      </c>
      <c r="C72" s="14" t="s">
        <v>416</v>
      </c>
      <c r="D72" s="42" t="s">
        <v>179</v>
      </c>
      <c r="E72" s="14" t="s">
        <v>417</v>
      </c>
      <c r="F72" s="14" t="s">
        <v>417</v>
      </c>
      <c r="G72" s="43">
        <v>2</v>
      </c>
      <c r="H72" s="13" t="s">
        <v>100</v>
      </c>
      <c r="I72" s="13" t="s">
        <v>193</v>
      </c>
      <c r="J72" s="13" t="s">
        <v>102</v>
      </c>
      <c r="K72" s="16">
        <v>36</v>
      </c>
      <c r="L72" s="16">
        <v>36</v>
      </c>
      <c r="M72" s="27">
        <v>1068.38</v>
      </c>
      <c r="N72" s="27">
        <v>0</v>
      </c>
      <c r="O72" s="27">
        <v>818</v>
      </c>
      <c r="P72" s="47">
        <v>0.133561643835616</v>
      </c>
      <c r="Q72" s="27">
        <f t="shared" ref="Q72:Q87" si="13">ROUND(O72*P72,-1)</f>
        <v>110</v>
      </c>
      <c r="R72" s="47">
        <v>0.6</v>
      </c>
      <c r="S72" s="27">
        <f t="shared" si="12"/>
        <v>70</v>
      </c>
      <c r="T72" s="27"/>
      <c r="U72" s="27"/>
      <c r="V72" s="15" t="s">
        <v>189</v>
      </c>
      <c r="W72" s="28">
        <v>2</v>
      </c>
      <c r="X72" s="39" t="s">
        <v>110</v>
      </c>
      <c r="Y72" s="6"/>
      <c r="Z72" s="6"/>
    </row>
    <row r="73" s="1" customFormat="1" ht="29" customHeight="1" spans="1:26">
      <c r="A73" s="13" t="s">
        <v>418</v>
      </c>
      <c r="B73" s="42" t="s">
        <v>419</v>
      </c>
      <c r="C73" s="14" t="s">
        <v>420</v>
      </c>
      <c r="D73" s="42" t="s">
        <v>179</v>
      </c>
      <c r="E73" s="14" t="s">
        <v>421</v>
      </c>
      <c r="F73" s="14" t="s">
        <v>421</v>
      </c>
      <c r="G73" s="43">
        <v>1</v>
      </c>
      <c r="H73" s="13" t="s">
        <v>100</v>
      </c>
      <c r="I73" s="13" t="s">
        <v>193</v>
      </c>
      <c r="J73" s="13" t="s">
        <v>102</v>
      </c>
      <c r="K73" s="16">
        <v>36</v>
      </c>
      <c r="L73" s="16">
        <v>36</v>
      </c>
      <c r="M73" s="27">
        <v>2053.85</v>
      </c>
      <c r="N73" s="27">
        <v>0</v>
      </c>
      <c r="O73" s="27">
        <v>3398</v>
      </c>
      <c r="P73" s="47">
        <v>0.133561643835616</v>
      </c>
      <c r="Q73" s="27">
        <f t="shared" si="13"/>
        <v>450</v>
      </c>
      <c r="R73" s="47">
        <v>0.6</v>
      </c>
      <c r="S73" s="27">
        <f t="shared" si="12"/>
        <v>270</v>
      </c>
      <c r="T73" s="27"/>
      <c r="U73" s="27"/>
      <c r="V73" s="15" t="s">
        <v>189</v>
      </c>
      <c r="W73" s="28">
        <v>2</v>
      </c>
      <c r="X73" s="39" t="s">
        <v>394</v>
      </c>
      <c r="Y73" s="6"/>
      <c r="Z73" s="6"/>
    </row>
    <row r="74" s="1" customFormat="1" ht="29" customHeight="1" spans="1:26">
      <c r="A74" s="13" t="s">
        <v>422</v>
      </c>
      <c r="B74" s="42" t="s">
        <v>423</v>
      </c>
      <c r="C74" s="14" t="s">
        <v>424</v>
      </c>
      <c r="D74" s="42" t="s">
        <v>179</v>
      </c>
      <c r="E74" s="14" t="s">
        <v>425</v>
      </c>
      <c r="F74" s="14" t="s">
        <v>425</v>
      </c>
      <c r="G74" s="43">
        <v>1</v>
      </c>
      <c r="H74" s="13" t="s">
        <v>100</v>
      </c>
      <c r="I74" s="13" t="s">
        <v>193</v>
      </c>
      <c r="J74" s="13" t="s">
        <v>426</v>
      </c>
      <c r="K74" s="16">
        <v>36</v>
      </c>
      <c r="L74" s="16">
        <v>36</v>
      </c>
      <c r="M74" s="27">
        <v>4077.67</v>
      </c>
      <c r="N74" s="27">
        <v>0</v>
      </c>
      <c r="O74" s="27">
        <v>500</v>
      </c>
      <c r="P74" s="47"/>
      <c r="Q74" s="27">
        <v>500</v>
      </c>
      <c r="R74" s="47">
        <v>0.6</v>
      </c>
      <c r="S74" s="27">
        <f t="shared" si="12"/>
        <v>300</v>
      </c>
      <c r="T74" s="27"/>
      <c r="U74" s="27"/>
      <c r="V74" s="15" t="s">
        <v>189</v>
      </c>
      <c r="W74" s="43">
        <v>1</v>
      </c>
      <c r="X74" s="39" t="s">
        <v>110</v>
      </c>
      <c r="Y74" s="6"/>
      <c r="Z74" s="6"/>
    </row>
    <row r="75" s="1" customFormat="1" ht="29" customHeight="1" spans="1:26">
      <c r="A75" s="13" t="s">
        <v>427</v>
      </c>
      <c r="B75" s="42" t="s">
        <v>428</v>
      </c>
      <c r="C75" s="14" t="s">
        <v>429</v>
      </c>
      <c r="D75" s="42" t="s">
        <v>179</v>
      </c>
      <c r="E75" s="14" t="s">
        <v>430</v>
      </c>
      <c r="F75" s="14" t="s">
        <v>430</v>
      </c>
      <c r="G75" s="43">
        <v>14</v>
      </c>
      <c r="H75" s="13" t="s">
        <v>431</v>
      </c>
      <c r="I75" s="13" t="s">
        <v>182</v>
      </c>
      <c r="J75" s="13" t="s">
        <v>426</v>
      </c>
      <c r="K75" s="16">
        <v>60</v>
      </c>
      <c r="L75" s="16">
        <v>60</v>
      </c>
      <c r="M75" s="27">
        <v>12600</v>
      </c>
      <c r="N75" s="27">
        <v>0</v>
      </c>
      <c r="O75" s="27">
        <v>11032</v>
      </c>
      <c r="P75" s="47">
        <v>0.13527397260274</v>
      </c>
      <c r="Q75" s="27">
        <f t="shared" si="13"/>
        <v>1490</v>
      </c>
      <c r="R75" s="47">
        <v>0.6</v>
      </c>
      <c r="S75" s="27">
        <f t="shared" si="12"/>
        <v>890</v>
      </c>
      <c r="T75" s="27"/>
      <c r="U75" s="27"/>
      <c r="V75" s="15" t="s">
        <v>170</v>
      </c>
      <c r="W75" s="54">
        <v>14</v>
      </c>
      <c r="X75" s="39" t="s">
        <v>110</v>
      </c>
      <c r="Y75" s="6"/>
      <c r="Z75" s="6"/>
    </row>
    <row r="76" s="1" customFormat="1" ht="29" customHeight="1" spans="1:26">
      <c r="A76" s="13" t="s">
        <v>432</v>
      </c>
      <c r="B76" s="42" t="s">
        <v>433</v>
      </c>
      <c r="C76" s="14" t="s">
        <v>434</v>
      </c>
      <c r="D76" s="42" t="s">
        <v>179</v>
      </c>
      <c r="E76" s="14"/>
      <c r="F76" s="14"/>
      <c r="G76" s="43">
        <v>13</v>
      </c>
      <c r="H76" s="13" t="s">
        <v>346</v>
      </c>
      <c r="I76" s="13" t="s">
        <v>182</v>
      </c>
      <c r="J76" s="13" t="s">
        <v>426</v>
      </c>
      <c r="K76" s="16">
        <v>60</v>
      </c>
      <c r="L76" s="16">
        <v>60</v>
      </c>
      <c r="M76" s="27">
        <v>3900</v>
      </c>
      <c r="N76" s="27">
        <v>0</v>
      </c>
      <c r="O76" s="27">
        <v>3367</v>
      </c>
      <c r="P76" s="47">
        <v>0.13527397260274</v>
      </c>
      <c r="Q76" s="27">
        <f t="shared" si="13"/>
        <v>460</v>
      </c>
      <c r="R76" s="47">
        <v>0.6</v>
      </c>
      <c r="S76" s="27">
        <f t="shared" si="12"/>
        <v>280</v>
      </c>
      <c r="T76" s="27"/>
      <c r="U76" s="27"/>
      <c r="V76" s="15" t="s">
        <v>170</v>
      </c>
      <c r="W76" s="43">
        <v>13</v>
      </c>
      <c r="X76" s="39" t="s">
        <v>110</v>
      </c>
      <c r="Y76" s="6"/>
      <c r="Z76" s="6"/>
    </row>
    <row r="77" s="1" customFormat="1" ht="29" customHeight="1" spans="1:26">
      <c r="A77" s="13" t="s">
        <v>435</v>
      </c>
      <c r="B77" s="42" t="s">
        <v>436</v>
      </c>
      <c r="C77" s="14" t="s">
        <v>434</v>
      </c>
      <c r="D77" s="42" t="s">
        <v>179</v>
      </c>
      <c r="E77" s="14"/>
      <c r="F77" s="14"/>
      <c r="G77" s="43">
        <v>1</v>
      </c>
      <c r="H77" s="13" t="s">
        <v>346</v>
      </c>
      <c r="I77" s="13" t="s">
        <v>182</v>
      </c>
      <c r="J77" s="13" t="s">
        <v>426</v>
      </c>
      <c r="K77" s="16">
        <v>60</v>
      </c>
      <c r="L77" s="16">
        <v>60</v>
      </c>
      <c r="M77" s="27">
        <v>300</v>
      </c>
      <c r="N77" s="27">
        <v>0</v>
      </c>
      <c r="O77" s="27">
        <v>259</v>
      </c>
      <c r="P77" s="47">
        <v>0.13527397260274</v>
      </c>
      <c r="Q77" s="27">
        <f t="shared" si="13"/>
        <v>40</v>
      </c>
      <c r="R77" s="47">
        <v>0.6</v>
      </c>
      <c r="S77" s="27">
        <f t="shared" si="12"/>
        <v>20</v>
      </c>
      <c r="T77" s="27"/>
      <c r="U77" s="27"/>
      <c r="V77" s="15" t="s">
        <v>347</v>
      </c>
      <c r="W77" s="43">
        <v>1</v>
      </c>
      <c r="X77" s="39" t="s">
        <v>110</v>
      </c>
      <c r="Y77" s="6"/>
      <c r="Z77" s="6"/>
    </row>
    <row r="78" s="1" customFormat="1" ht="29" customHeight="1" spans="1:26">
      <c r="A78" s="13" t="s">
        <v>437</v>
      </c>
      <c r="B78" s="42" t="s">
        <v>438</v>
      </c>
      <c r="C78" s="14" t="s">
        <v>339</v>
      </c>
      <c r="D78" s="42" t="s">
        <v>179</v>
      </c>
      <c r="E78" s="14" t="s">
        <v>439</v>
      </c>
      <c r="F78" s="14" t="s">
        <v>439</v>
      </c>
      <c r="G78" s="43">
        <v>4</v>
      </c>
      <c r="H78" s="13" t="s">
        <v>123</v>
      </c>
      <c r="I78" s="13" t="s">
        <v>182</v>
      </c>
      <c r="J78" s="13" t="s">
        <v>426</v>
      </c>
      <c r="K78" s="16">
        <v>60</v>
      </c>
      <c r="L78" s="16">
        <v>60</v>
      </c>
      <c r="M78" s="27">
        <v>2240</v>
      </c>
      <c r="N78" s="27">
        <v>0</v>
      </c>
      <c r="O78" s="27">
        <v>1276</v>
      </c>
      <c r="P78" s="47">
        <v>0.13527397260274</v>
      </c>
      <c r="Q78" s="27">
        <f t="shared" si="13"/>
        <v>170</v>
      </c>
      <c r="R78" s="47">
        <v>0.6</v>
      </c>
      <c r="S78" s="27">
        <f t="shared" si="12"/>
        <v>100</v>
      </c>
      <c r="T78" s="27"/>
      <c r="U78" s="27"/>
      <c r="V78" s="15" t="s">
        <v>170</v>
      </c>
      <c r="W78" s="43">
        <v>4</v>
      </c>
      <c r="X78" s="39" t="s">
        <v>110</v>
      </c>
      <c r="Y78" s="6"/>
      <c r="Z78" s="6"/>
    </row>
    <row r="79" s="1" customFormat="1" ht="29" customHeight="1" spans="1:26">
      <c r="A79" s="13" t="s">
        <v>440</v>
      </c>
      <c r="B79" s="42" t="s">
        <v>441</v>
      </c>
      <c r="C79" s="14" t="s">
        <v>339</v>
      </c>
      <c r="D79" s="42" t="s">
        <v>179</v>
      </c>
      <c r="E79" s="14" t="s">
        <v>442</v>
      </c>
      <c r="F79" s="14" t="s">
        <v>442</v>
      </c>
      <c r="G79" s="43">
        <v>2</v>
      </c>
      <c r="H79" s="13" t="s">
        <v>123</v>
      </c>
      <c r="I79" s="13" t="s">
        <v>182</v>
      </c>
      <c r="J79" s="13" t="s">
        <v>426</v>
      </c>
      <c r="K79" s="16">
        <v>60</v>
      </c>
      <c r="L79" s="16">
        <v>60</v>
      </c>
      <c r="M79" s="27">
        <v>1120</v>
      </c>
      <c r="N79" s="27">
        <v>0</v>
      </c>
      <c r="O79" s="27">
        <v>638</v>
      </c>
      <c r="P79" s="47">
        <v>0.13527397260274</v>
      </c>
      <c r="Q79" s="27">
        <f t="shared" si="13"/>
        <v>90</v>
      </c>
      <c r="R79" s="47">
        <v>0.6</v>
      </c>
      <c r="S79" s="27">
        <f t="shared" si="12"/>
        <v>50</v>
      </c>
      <c r="T79" s="27"/>
      <c r="U79" s="27"/>
      <c r="V79" s="15" t="s">
        <v>189</v>
      </c>
      <c r="W79" s="43">
        <v>2</v>
      </c>
      <c r="X79" s="39" t="s">
        <v>110</v>
      </c>
      <c r="Y79" s="6"/>
      <c r="Z79" s="6"/>
    </row>
    <row r="80" s="1" customFormat="1" ht="29" customHeight="1" spans="1:26">
      <c r="A80" s="13" t="s">
        <v>443</v>
      </c>
      <c r="B80" s="42" t="s">
        <v>444</v>
      </c>
      <c r="C80" s="14" t="s">
        <v>339</v>
      </c>
      <c r="D80" s="42" t="s">
        <v>179</v>
      </c>
      <c r="E80" s="14" t="s">
        <v>442</v>
      </c>
      <c r="F80" s="14" t="s">
        <v>442</v>
      </c>
      <c r="G80" s="43">
        <v>3</v>
      </c>
      <c r="H80" s="13" t="s">
        <v>123</v>
      </c>
      <c r="I80" s="13" t="s">
        <v>182</v>
      </c>
      <c r="J80" s="13" t="s">
        <v>426</v>
      </c>
      <c r="K80" s="16">
        <v>60</v>
      </c>
      <c r="L80" s="16">
        <v>60</v>
      </c>
      <c r="M80" s="27">
        <v>1680</v>
      </c>
      <c r="N80" s="27">
        <v>0</v>
      </c>
      <c r="O80" s="27">
        <v>957</v>
      </c>
      <c r="P80" s="47">
        <v>0.13527397260274</v>
      </c>
      <c r="Q80" s="27">
        <f t="shared" si="13"/>
        <v>130</v>
      </c>
      <c r="R80" s="47">
        <v>0.6</v>
      </c>
      <c r="S80" s="27">
        <f t="shared" si="12"/>
        <v>80</v>
      </c>
      <c r="T80" s="27"/>
      <c r="U80" s="27"/>
      <c r="V80" s="15" t="s">
        <v>189</v>
      </c>
      <c r="W80" s="52">
        <v>3</v>
      </c>
      <c r="X80" s="39" t="s">
        <v>110</v>
      </c>
      <c r="Y80" s="6"/>
      <c r="Z80" s="6"/>
    </row>
    <row r="81" s="1" customFormat="1" ht="29" customHeight="1" spans="1:26">
      <c r="A81" s="13" t="s">
        <v>445</v>
      </c>
      <c r="B81" s="42" t="s">
        <v>446</v>
      </c>
      <c r="C81" s="14" t="s">
        <v>339</v>
      </c>
      <c r="D81" s="42" t="s">
        <v>179</v>
      </c>
      <c r="E81" s="14" t="s">
        <v>442</v>
      </c>
      <c r="F81" s="14" t="s">
        <v>447</v>
      </c>
      <c r="G81" s="43">
        <v>1</v>
      </c>
      <c r="H81" s="13" t="s">
        <v>123</v>
      </c>
      <c r="I81" s="13" t="s">
        <v>182</v>
      </c>
      <c r="J81" s="13" t="s">
        <v>426</v>
      </c>
      <c r="K81" s="16">
        <v>60</v>
      </c>
      <c r="L81" s="16">
        <v>60</v>
      </c>
      <c r="M81" s="27">
        <v>560</v>
      </c>
      <c r="N81" s="27">
        <v>0</v>
      </c>
      <c r="O81" s="27">
        <v>319</v>
      </c>
      <c r="P81" s="47">
        <v>0.13527397260274</v>
      </c>
      <c r="Q81" s="27">
        <f t="shared" si="13"/>
        <v>40</v>
      </c>
      <c r="R81" s="47">
        <v>0.6</v>
      </c>
      <c r="S81" s="27">
        <f t="shared" si="12"/>
        <v>20</v>
      </c>
      <c r="T81" s="27"/>
      <c r="U81" s="27"/>
      <c r="V81" s="15" t="s">
        <v>189</v>
      </c>
      <c r="W81" s="54">
        <v>1</v>
      </c>
      <c r="X81" s="39" t="s">
        <v>110</v>
      </c>
      <c r="Y81" s="6"/>
      <c r="Z81" s="6"/>
    </row>
    <row r="82" s="1" customFormat="1" ht="29" customHeight="1" spans="1:26">
      <c r="A82" s="13" t="s">
        <v>448</v>
      </c>
      <c r="B82" s="42" t="s">
        <v>449</v>
      </c>
      <c r="C82" s="14" t="s">
        <v>450</v>
      </c>
      <c r="D82" s="42" t="s">
        <v>179</v>
      </c>
      <c r="E82" s="14" t="s">
        <v>451</v>
      </c>
      <c r="F82" s="14" t="s">
        <v>452</v>
      </c>
      <c r="G82" s="43">
        <v>2</v>
      </c>
      <c r="H82" s="13" t="s">
        <v>123</v>
      </c>
      <c r="I82" s="13" t="s">
        <v>182</v>
      </c>
      <c r="J82" s="13" t="s">
        <v>426</v>
      </c>
      <c r="K82" s="16">
        <v>60</v>
      </c>
      <c r="L82" s="16">
        <v>60</v>
      </c>
      <c r="M82" s="27">
        <v>1120</v>
      </c>
      <c r="N82" s="27">
        <v>0</v>
      </c>
      <c r="O82" s="27">
        <v>319</v>
      </c>
      <c r="P82" s="47">
        <v>0.13527397260274</v>
      </c>
      <c r="Q82" s="27">
        <f t="shared" si="13"/>
        <v>40</v>
      </c>
      <c r="R82" s="47">
        <v>0.6</v>
      </c>
      <c r="S82" s="27">
        <f t="shared" si="12"/>
        <v>20</v>
      </c>
      <c r="T82" s="27"/>
      <c r="U82" s="27"/>
      <c r="V82" s="15" t="s">
        <v>189</v>
      </c>
      <c r="W82" s="28">
        <v>1</v>
      </c>
      <c r="X82" s="39" t="s">
        <v>110</v>
      </c>
      <c r="Y82" s="6"/>
      <c r="Z82" s="6"/>
    </row>
    <row r="83" s="1" customFormat="1" ht="29" customHeight="1" spans="1:26">
      <c r="A83" s="13" t="s">
        <v>453</v>
      </c>
      <c r="B83" s="42" t="s">
        <v>454</v>
      </c>
      <c r="C83" s="14" t="s">
        <v>450</v>
      </c>
      <c r="D83" s="42" t="s">
        <v>179</v>
      </c>
      <c r="E83" s="14" t="s">
        <v>455</v>
      </c>
      <c r="F83" s="14" t="s">
        <v>452</v>
      </c>
      <c r="G83" s="43">
        <v>2</v>
      </c>
      <c r="H83" s="13" t="s">
        <v>123</v>
      </c>
      <c r="I83" s="13" t="s">
        <v>182</v>
      </c>
      <c r="J83" s="13" t="s">
        <v>426</v>
      </c>
      <c r="K83" s="16">
        <v>60</v>
      </c>
      <c r="L83" s="16">
        <v>60</v>
      </c>
      <c r="M83" s="27">
        <v>1120</v>
      </c>
      <c r="N83" s="27">
        <v>0</v>
      </c>
      <c r="O83" s="27">
        <v>638</v>
      </c>
      <c r="P83" s="47">
        <v>0.13527397260274</v>
      </c>
      <c r="Q83" s="27">
        <f t="shared" si="13"/>
        <v>90</v>
      </c>
      <c r="R83" s="47">
        <v>0.6</v>
      </c>
      <c r="S83" s="27">
        <f t="shared" si="12"/>
        <v>50</v>
      </c>
      <c r="T83" s="27"/>
      <c r="U83" s="27"/>
      <c r="V83" s="15" t="s">
        <v>189</v>
      </c>
      <c r="W83" s="28">
        <v>2</v>
      </c>
      <c r="X83" s="39" t="s">
        <v>110</v>
      </c>
      <c r="Y83" s="6"/>
      <c r="Z83" s="6"/>
    </row>
    <row r="84" s="1" customFormat="1" ht="29" customHeight="1" spans="1:26">
      <c r="A84" s="13" t="s">
        <v>456</v>
      </c>
      <c r="B84" s="42" t="s">
        <v>457</v>
      </c>
      <c r="C84" s="14" t="s">
        <v>458</v>
      </c>
      <c r="D84" s="42" t="s">
        <v>179</v>
      </c>
      <c r="E84" s="14" t="s">
        <v>459</v>
      </c>
      <c r="F84" s="14" t="s">
        <v>460</v>
      </c>
      <c r="G84" s="43">
        <v>2</v>
      </c>
      <c r="H84" s="13" t="s">
        <v>431</v>
      </c>
      <c r="I84" s="13" t="s">
        <v>182</v>
      </c>
      <c r="J84" s="13" t="s">
        <v>426</v>
      </c>
      <c r="K84" s="16">
        <v>60</v>
      </c>
      <c r="L84" s="16">
        <v>60</v>
      </c>
      <c r="M84" s="27">
        <v>900</v>
      </c>
      <c r="N84" s="27">
        <v>0</v>
      </c>
      <c r="O84" s="27">
        <v>900</v>
      </c>
      <c r="P84" s="47">
        <v>0.13527397260274</v>
      </c>
      <c r="Q84" s="27">
        <f t="shared" si="13"/>
        <v>120</v>
      </c>
      <c r="R84" s="47">
        <v>0.6</v>
      </c>
      <c r="S84" s="27">
        <f t="shared" si="12"/>
        <v>70</v>
      </c>
      <c r="T84" s="27"/>
      <c r="U84" s="27"/>
      <c r="V84" s="15" t="s">
        <v>189</v>
      </c>
      <c r="W84" s="28">
        <v>2</v>
      </c>
      <c r="X84" s="39" t="s">
        <v>110</v>
      </c>
      <c r="Y84" s="6"/>
      <c r="Z84" s="6"/>
    </row>
    <row r="85" s="1" customFormat="1" ht="29" customHeight="1" spans="1:26">
      <c r="A85" s="13" t="s">
        <v>461</v>
      </c>
      <c r="B85" s="42" t="s">
        <v>462</v>
      </c>
      <c r="C85" s="14" t="s">
        <v>458</v>
      </c>
      <c r="D85" s="42" t="s">
        <v>179</v>
      </c>
      <c r="E85" s="14" t="s">
        <v>459</v>
      </c>
      <c r="F85" s="14" t="s">
        <v>460</v>
      </c>
      <c r="G85" s="43">
        <v>1</v>
      </c>
      <c r="H85" s="13" t="s">
        <v>431</v>
      </c>
      <c r="I85" s="13" t="s">
        <v>182</v>
      </c>
      <c r="J85" s="13" t="s">
        <v>426</v>
      </c>
      <c r="K85" s="16">
        <v>60</v>
      </c>
      <c r="L85" s="16">
        <v>60</v>
      </c>
      <c r="M85" s="27">
        <v>450</v>
      </c>
      <c r="N85" s="27">
        <v>0</v>
      </c>
      <c r="O85" s="27">
        <v>450</v>
      </c>
      <c r="P85" s="47">
        <v>0.13527397260274</v>
      </c>
      <c r="Q85" s="27">
        <f t="shared" si="13"/>
        <v>60</v>
      </c>
      <c r="R85" s="47">
        <v>0.6</v>
      </c>
      <c r="S85" s="27">
        <f t="shared" si="12"/>
        <v>40</v>
      </c>
      <c r="T85" s="27"/>
      <c r="U85" s="27"/>
      <c r="V85" s="15" t="s">
        <v>189</v>
      </c>
      <c r="W85" s="28">
        <v>1</v>
      </c>
      <c r="X85" s="39" t="s">
        <v>110</v>
      </c>
      <c r="Y85" s="6"/>
      <c r="Z85" s="6"/>
    </row>
    <row r="86" s="1" customFormat="1" ht="29" customHeight="1" spans="1:26">
      <c r="A86" s="13" t="s">
        <v>463</v>
      </c>
      <c r="B86" s="42" t="s">
        <v>464</v>
      </c>
      <c r="C86" s="14" t="s">
        <v>458</v>
      </c>
      <c r="D86" s="42" t="s">
        <v>179</v>
      </c>
      <c r="E86" s="14" t="s">
        <v>459</v>
      </c>
      <c r="F86" s="14" t="s">
        <v>460</v>
      </c>
      <c r="G86" s="43">
        <v>3</v>
      </c>
      <c r="H86" s="13" t="s">
        <v>431</v>
      </c>
      <c r="I86" s="13" t="s">
        <v>182</v>
      </c>
      <c r="J86" s="13" t="s">
        <v>426</v>
      </c>
      <c r="K86" s="16">
        <v>60</v>
      </c>
      <c r="L86" s="16">
        <v>60</v>
      </c>
      <c r="M86" s="27">
        <v>1350</v>
      </c>
      <c r="N86" s="27">
        <v>0</v>
      </c>
      <c r="O86" s="27">
        <v>1350</v>
      </c>
      <c r="P86" s="47">
        <v>0.13527397260274</v>
      </c>
      <c r="Q86" s="27">
        <f t="shared" si="13"/>
        <v>180</v>
      </c>
      <c r="R86" s="47">
        <v>0.6</v>
      </c>
      <c r="S86" s="27">
        <f t="shared" si="12"/>
        <v>110</v>
      </c>
      <c r="T86" s="27"/>
      <c r="U86" s="27"/>
      <c r="V86" s="15" t="s">
        <v>189</v>
      </c>
      <c r="W86" s="28">
        <v>3</v>
      </c>
      <c r="X86" s="39" t="s">
        <v>110</v>
      </c>
      <c r="Y86" s="6"/>
      <c r="Z86" s="6"/>
    </row>
    <row r="87" s="1" customFormat="1" ht="29" customHeight="1" spans="1:26">
      <c r="A87" s="13" t="s">
        <v>465</v>
      </c>
      <c r="B87" s="42" t="s">
        <v>466</v>
      </c>
      <c r="C87" s="14" t="s">
        <v>467</v>
      </c>
      <c r="D87" s="42" t="s">
        <v>179</v>
      </c>
      <c r="E87" s="14" t="s">
        <v>468</v>
      </c>
      <c r="F87" s="14" t="s">
        <v>468</v>
      </c>
      <c r="G87" s="43">
        <v>5</v>
      </c>
      <c r="H87" s="13" t="s">
        <v>431</v>
      </c>
      <c r="I87" s="13" t="s">
        <v>182</v>
      </c>
      <c r="J87" s="13" t="s">
        <v>426</v>
      </c>
      <c r="K87" s="16">
        <v>60</v>
      </c>
      <c r="L87" s="16">
        <v>60</v>
      </c>
      <c r="M87" s="27">
        <v>1400</v>
      </c>
      <c r="N87" s="27">
        <v>0</v>
      </c>
      <c r="O87" s="27">
        <v>790</v>
      </c>
      <c r="P87" s="47">
        <v>0.13527397260274</v>
      </c>
      <c r="Q87" s="27">
        <f t="shared" si="13"/>
        <v>110</v>
      </c>
      <c r="R87" s="47">
        <v>0.6</v>
      </c>
      <c r="S87" s="27">
        <f t="shared" si="12"/>
        <v>70</v>
      </c>
      <c r="T87" s="27"/>
      <c r="U87" s="27"/>
      <c r="V87" s="15" t="s">
        <v>189</v>
      </c>
      <c r="W87" s="28">
        <v>5</v>
      </c>
      <c r="X87" s="39" t="s">
        <v>110</v>
      </c>
      <c r="Y87" s="6"/>
      <c r="Z87" s="6"/>
    </row>
    <row r="88" s="1" customFormat="1" ht="29" customHeight="1" spans="1:26">
      <c r="A88" s="13" t="s">
        <v>469</v>
      </c>
      <c r="B88" s="42" t="s">
        <v>470</v>
      </c>
      <c r="C88" s="14" t="s">
        <v>467</v>
      </c>
      <c r="D88" s="42" t="s">
        <v>179</v>
      </c>
      <c r="E88" s="14" t="s">
        <v>468</v>
      </c>
      <c r="F88" s="14" t="s">
        <v>468</v>
      </c>
      <c r="G88" s="43">
        <v>6</v>
      </c>
      <c r="H88" s="13" t="s">
        <v>431</v>
      </c>
      <c r="I88" s="13" t="s">
        <v>182</v>
      </c>
      <c r="J88" s="13" t="s">
        <v>426</v>
      </c>
      <c r="K88" s="16">
        <v>60</v>
      </c>
      <c r="L88" s="16">
        <v>60</v>
      </c>
      <c r="M88" s="27">
        <v>1680</v>
      </c>
      <c r="N88" s="27">
        <v>0</v>
      </c>
      <c r="O88" s="27"/>
      <c r="P88" s="47"/>
      <c r="Q88" s="27"/>
      <c r="R88" s="47"/>
      <c r="S88" s="27"/>
      <c r="T88" s="27"/>
      <c r="U88" s="27"/>
      <c r="V88" s="15" t="s">
        <v>189</v>
      </c>
      <c r="W88" s="28">
        <v>0</v>
      </c>
      <c r="X88" s="39" t="s">
        <v>104</v>
      </c>
      <c r="Y88" s="6"/>
      <c r="Z88" s="6"/>
    </row>
    <row r="89" s="1" customFormat="1" ht="29" customHeight="1" spans="1:26">
      <c r="A89" s="13" t="s">
        <v>471</v>
      </c>
      <c r="B89" s="42" t="s">
        <v>472</v>
      </c>
      <c r="C89" s="14" t="s">
        <v>467</v>
      </c>
      <c r="D89" s="42" t="s">
        <v>179</v>
      </c>
      <c r="E89" s="14" t="s">
        <v>468</v>
      </c>
      <c r="F89" s="14" t="s">
        <v>468</v>
      </c>
      <c r="G89" s="43">
        <v>1</v>
      </c>
      <c r="H89" s="13" t="s">
        <v>431</v>
      </c>
      <c r="I89" s="13" t="s">
        <v>182</v>
      </c>
      <c r="J89" s="13" t="s">
        <v>426</v>
      </c>
      <c r="K89" s="16">
        <v>60</v>
      </c>
      <c r="L89" s="16">
        <v>60</v>
      </c>
      <c r="M89" s="27">
        <v>280</v>
      </c>
      <c r="N89" s="27">
        <v>0</v>
      </c>
      <c r="O89" s="27">
        <v>158</v>
      </c>
      <c r="P89" s="47">
        <v>0.13527397260274</v>
      </c>
      <c r="Q89" s="27">
        <f>ROUND(O89*P89,-1)</f>
        <v>20</v>
      </c>
      <c r="R89" s="47">
        <v>0.6</v>
      </c>
      <c r="S89" s="27">
        <f>ROUND(Q89*R89,-1)</f>
        <v>10</v>
      </c>
      <c r="T89" s="27"/>
      <c r="U89" s="27"/>
      <c r="V89" s="15" t="s">
        <v>189</v>
      </c>
      <c r="W89" s="28">
        <v>1</v>
      </c>
      <c r="X89" s="39" t="s">
        <v>110</v>
      </c>
      <c r="Y89" s="6"/>
      <c r="Z89" s="6"/>
    </row>
    <row r="90" s="1" customFormat="1" ht="29" customHeight="1" spans="1:26">
      <c r="A90" s="13" t="s">
        <v>473</v>
      </c>
      <c r="B90" s="42" t="s">
        <v>474</v>
      </c>
      <c r="C90" s="14" t="s">
        <v>475</v>
      </c>
      <c r="D90" s="42" t="s">
        <v>179</v>
      </c>
      <c r="E90" s="14" t="s">
        <v>476</v>
      </c>
      <c r="F90" s="14" t="s">
        <v>476</v>
      </c>
      <c r="G90" s="43">
        <v>4</v>
      </c>
      <c r="H90" s="13"/>
      <c r="I90" s="13" t="s">
        <v>182</v>
      </c>
      <c r="J90" s="13" t="s">
        <v>426</v>
      </c>
      <c r="K90" s="16">
        <v>60</v>
      </c>
      <c r="L90" s="16">
        <v>60</v>
      </c>
      <c r="M90" s="27">
        <v>500</v>
      </c>
      <c r="N90" s="27">
        <v>0</v>
      </c>
      <c r="O90" s="27"/>
      <c r="P90" s="47"/>
      <c r="Q90" s="27"/>
      <c r="R90" s="47"/>
      <c r="S90" s="27"/>
      <c r="T90" s="27"/>
      <c r="U90" s="27"/>
      <c r="V90" s="15" t="s">
        <v>189</v>
      </c>
      <c r="W90" s="28">
        <v>0</v>
      </c>
      <c r="X90" s="39" t="s">
        <v>104</v>
      </c>
      <c r="Y90" s="6"/>
      <c r="Z90" s="6"/>
    </row>
    <row r="91" s="1" customFormat="1" ht="29" customHeight="1" spans="1:26">
      <c r="A91" s="13" t="s">
        <v>477</v>
      </c>
      <c r="B91" s="42" t="s">
        <v>478</v>
      </c>
      <c r="C91" s="14" t="s">
        <v>479</v>
      </c>
      <c r="D91" s="42" t="s">
        <v>179</v>
      </c>
      <c r="E91" s="14" t="s">
        <v>480</v>
      </c>
      <c r="F91" s="14" t="s">
        <v>480</v>
      </c>
      <c r="G91" s="43">
        <v>4</v>
      </c>
      <c r="H91" s="13" t="s">
        <v>123</v>
      </c>
      <c r="I91" s="13" t="s">
        <v>182</v>
      </c>
      <c r="J91" s="13" t="s">
        <v>426</v>
      </c>
      <c r="K91" s="16">
        <v>60</v>
      </c>
      <c r="L91" s="16">
        <v>60</v>
      </c>
      <c r="M91" s="27">
        <v>4100</v>
      </c>
      <c r="N91" s="27">
        <v>0</v>
      </c>
      <c r="O91" s="27"/>
      <c r="P91" s="47"/>
      <c r="Q91" s="27"/>
      <c r="R91" s="47"/>
      <c r="S91" s="27"/>
      <c r="T91" s="27"/>
      <c r="U91" s="27"/>
      <c r="V91" s="15" t="s">
        <v>170</v>
      </c>
      <c r="W91" s="28">
        <v>0</v>
      </c>
      <c r="X91" s="39" t="s">
        <v>104</v>
      </c>
      <c r="Y91" s="6"/>
      <c r="Z91" s="6"/>
    </row>
    <row r="92" s="1" customFormat="1" ht="29" customHeight="1" spans="1:26">
      <c r="A92" s="13" t="s">
        <v>481</v>
      </c>
      <c r="B92" s="42" t="s">
        <v>482</v>
      </c>
      <c r="C92" s="14" t="s">
        <v>479</v>
      </c>
      <c r="D92" s="42" t="s">
        <v>179</v>
      </c>
      <c r="E92" s="14" t="s">
        <v>483</v>
      </c>
      <c r="F92" s="14" t="s">
        <v>483</v>
      </c>
      <c r="G92" s="43">
        <v>1</v>
      </c>
      <c r="H92" s="13" t="s">
        <v>123</v>
      </c>
      <c r="I92" s="13" t="s">
        <v>182</v>
      </c>
      <c r="J92" s="13" t="s">
        <v>426</v>
      </c>
      <c r="K92" s="16">
        <v>60</v>
      </c>
      <c r="L92" s="16">
        <v>60</v>
      </c>
      <c r="M92" s="27">
        <v>8200</v>
      </c>
      <c r="N92" s="27">
        <v>0</v>
      </c>
      <c r="O92" s="27"/>
      <c r="P92" s="47"/>
      <c r="Q92" s="27"/>
      <c r="R92" s="47"/>
      <c r="S92" s="27"/>
      <c r="T92" s="27"/>
      <c r="U92" s="27"/>
      <c r="V92" s="15" t="s">
        <v>170</v>
      </c>
      <c r="W92" s="28">
        <v>0</v>
      </c>
      <c r="X92" s="39" t="s">
        <v>104</v>
      </c>
      <c r="Y92" s="6"/>
      <c r="Z92" s="6"/>
    </row>
    <row r="93" s="1" customFormat="1" ht="29" customHeight="1" spans="1:26">
      <c r="A93" s="13" t="s">
        <v>484</v>
      </c>
      <c r="B93" s="42" t="s">
        <v>485</v>
      </c>
      <c r="C93" s="14" t="s">
        <v>486</v>
      </c>
      <c r="D93" s="42" t="s">
        <v>179</v>
      </c>
      <c r="E93" s="14" t="s">
        <v>487</v>
      </c>
      <c r="F93" s="14" t="s">
        <v>487</v>
      </c>
      <c r="G93" s="43">
        <v>3</v>
      </c>
      <c r="H93" s="13" t="s">
        <v>123</v>
      </c>
      <c r="I93" s="13" t="s">
        <v>182</v>
      </c>
      <c r="J93" s="13" t="s">
        <v>426</v>
      </c>
      <c r="K93" s="16">
        <v>60</v>
      </c>
      <c r="L93" s="16">
        <v>60</v>
      </c>
      <c r="M93" s="27">
        <v>2850</v>
      </c>
      <c r="N93" s="27">
        <v>0</v>
      </c>
      <c r="O93" s="27"/>
      <c r="P93" s="47"/>
      <c r="Q93" s="27"/>
      <c r="R93" s="47"/>
      <c r="S93" s="27"/>
      <c r="T93" s="27"/>
      <c r="U93" s="27"/>
      <c r="V93" s="15" t="s">
        <v>170</v>
      </c>
      <c r="W93" s="28">
        <v>0</v>
      </c>
      <c r="X93" s="39" t="s">
        <v>104</v>
      </c>
      <c r="Y93" s="6"/>
      <c r="Z93" s="6"/>
    </row>
    <row r="94" s="1" customFormat="1" ht="29" customHeight="1" spans="1:26">
      <c r="A94" s="13" t="s">
        <v>488</v>
      </c>
      <c r="B94" s="42" t="s">
        <v>489</v>
      </c>
      <c r="C94" s="14" t="s">
        <v>479</v>
      </c>
      <c r="D94" s="42" t="s">
        <v>179</v>
      </c>
      <c r="E94" s="14" t="s">
        <v>490</v>
      </c>
      <c r="F94" s="14" t="s">
        <v>490</v>
      </c>
      <c r="G94" s="43">
        <v>2</v>
      </c>
      <c r="H94" s="13" t="s">
        <v>123</v>
      </c>
      <c r="I94" s="13" t="s">
        <v>182</v>
      </c>
      <c r="J94" s="13" t="s">
        <v>426</v>
      </c>
      <c r="K94" s="16">
        <v>60</v>
      </c>
      <c r="L94" s="16">
        <v>60</v>
      </c>
      <c r="M94" s="27">
        <v>2730</v>
      </c>
      <c r="N94" s="27">
        <v>0</v>
      </c>
      <c r="O94" s="27"/>
      <c r="P94" s="47"/>
      <c r="Q94" s="27"/>
      <c r="R94" s="47"/>
      <c r="S94" s="27"/>
      <c r="T94" s="27"/>
      <c r="U94" s="27"/>
      <c r="V94" s="15" t="s">
        <v>170</v>
      </c>
      <c r="W94" s="28">
        <v>0</v>
      </c>
      <c r="X94" s="39" t="s">
        <v>104</v>
      </c>
      <c r="Y94" s="6"/>
      <c r="Z94" s="6"/>
    </row>
    <row r="95" s="1" customFormat="1" ht="29" customHeight="1" spans="1:26">
      <c r="A95" s="13" t="s">
        <v>491</v>
      </c>
      <c r="B95" s="42" t="s">
        <v>492</v>
      </c>
      <c r="C95" s="14" t="s">
        <v>479</v>
      </c>
      <c r="D95" s="42" t="s">
        <v>179</v>
      </c>
      <c r="E95" s="14" t="s">
        <v>493</v>
      </c>
      <c r="F95" s="14" t="s">
        <v>493</v>
      </c>
      <c r="G95" s="43">
        <v>1</v>
      </c>
      <c r="H95" s="13" t="s">
        <v>123</v>
      </c>
      <c r="I95" s="13" t="s">
        <v>182</v>
      </c>
      <c r="J95" s="13" t="s">
        <v>426</v>
      </c>
      <c r="K95" s="16">
        <v>60</v>
      </c>
      <c r="L95" s="16">
        <v>60</v>
      </c>
      <c r="M95" s="27">
        <v>3420</v>
      </c>
      <c r="N95" s="27">
        <v>0</v>
      </c>
      <c r="O95" s="27"/>
      <c r="P95" s="47"/>
      <c r="Q95" s="27"/>
      <c r="R95" s="47"/>
      <c r="S95" s="27"/>
      <c r="T95" s="27"/>
      <c r="U95" s="27"/>
      <c r="V95" s="15" t="s">
        <v>170</v>
      </c>
      <c r="W95" s="28">
        <v>0</v>
      </c>
      <c r="X95" s="39" t="s">
        <v>104</v>
      </c>
      <c r="Y95" s="6"/>
      <c r="Z95" s="6"/>
    </row>
    <row r="96" s="1" customFormat="1" ht="29" customHeight="1" spans="1:26">
      <c r="A96" s="13" t="s">
        <v>494</v>
      </c>
      <c r="B96" s="42" t="s">
        <v>495</v>
      </c>
      <c r="C96" s="14" t="s">
        <v>496</v>
      </c>
      <c r="D96" s="42" t="s">
        <v>179</v>
      </c>
      <c r="E96" s="14" t="s">
        <v>497</v>
      </c>
      <c r="F96" s="14" t="s">
        <v>497</v>
      </c>
      <c r="G96" s="43">
        <v>2</v>
      </c>
      <c r="H96" s="13" t="s">
        <v>431</v>
      </c>
      <c r="I96" s="13" t="s">
        <v>182</v>
      </c>
      <c r="J96" s="13" t="s">
        <v>498</v>
      </c>
      <c r="K96" s="16">
        <v>60</v>
      </c>
      <c r="L96" s="16">
        <v>60</v>
      </c>
      <c r="M96" s="27">
        <v>960</v>
      </c>
      <c r="N96" s="27">
        <v>0</v>
      </c>
      <c r="O96" s="27">
        <v>916</v>
      </c>
      <c r="P96" s="47">
        <v>0.137328767123288</v>
      </c>
      <c r="Q96" s="27">
        <f t="shared" ref="Q96:Q103" si="14">ROUND(O96*P96,-1)</f>
        <v>130</v>
      </c>
      <c r="R96" s="47">
        <v>0.6</v>
      </c>
      <c r="S96" s="27">
        <f t="shared" ref="S96:S103" si="15">ROUND(Q96*R96,-1)</f>
        <v>80</v>
      </c>
      <c r="T96" s="27"/>
      <c r="U96" s="27"/>
      <c r="V96" s="15" t="s">
        <v>103</v>
      </c>
      <c r="W96" s="43">
        <v>2</v>
      </c>
      <c r="X96" s="39" t="s">
        <v>110</v>
      </c>
      <c r="Y96" s="6"/>
      <c r="Z96" s="6"/>
    </row>
    <row r="97" s="1" customFormat="1" ht="29" customHeight="1" spans="1:26">
      <c r="A97" s="13" t="s">
        <v>499</v>
      </c>
      <c r="B97" s="42" t="s">
        <v>500</v>
      </c>
      <c r="C97" s="14" t="s">
        <v>501</v>
      </c>
      <c r="D97" s="42" t="s">
        <v>179</v>
      </c>
      <c r="E97" s="14" t="s">
        <v>502</v>
      </c>
      <c r="F97" s="14" t="s">
        <v>502</v>
      </c>
      <c r="G97" s="43">
        <v>4</v>
      </c>
      <c r="H97" s="13" t="s">
        <v>346</v>
      </c>
      <c r="I97" s="13" t="s">
        <v>182</v>
      </c>
      <c r="J97" s="13" t="s">
        <v>498</v>
      </c>
      <c r="K97" s="16">
        <v>60</v>
      </c>
      <c r="L97" s="16">
        <v>60</v>
      </c>
      <c r="M97" s="27">
        <v>380</v>
      </c>
      <c r="N97" s="27">
        <v>0</v>
      </c>
      <c r="O97" s="27">
        <v>190</v>
      </c>
      <c r="P97" s="47">
        <v>0.137328767123288</v>
      </c>
      <c r="Q97" s="27">
        <f t="shared" si="14"/>
        <v>30</v>
      </c>
      <c r="R97" s="47">
        <v>0.6</v>
      </c>
      <c r="S97" s="27">
        <f t="shared" si="15"/>
        <v>20</v>
      </c>
      <c r="T97" s="27"/>
      <c r="U97" s="27"/>
      <c r="V97" s="15" t="s">
        <v>103</v>
      </c>
      <c r="W97" s="43">
        <v>2</v>
      </c>
      <c r="X97" s="39" t="s">
        <v>503</v>
      </c>
      <c r="Y97" s="6"/>
      <c r="Z97" s="6"/>
    </row>
    <row r="98" s="1" customFormat="1" ht="29" customHeight="1" spans="1:26">
      <c r="A98" s="13" t="s">
        <v>504</v>
      </c>
      <c r="B98" s="42" t="s">
        <v>505</v>
      </c>
      <c r="C98" s="14" t="s">
        <v>434</v>
      </c>
      <c r="D98" s="42" t="s">
        <v>179</v>
      </c>
      <c r="E98" s="14" t="s">
        <v>506</v>
      </c>
      <c r="F98" s="14" t="s">
        <v>506</v>
      </c>
      <c r="G98" s="43">
        <v>1</v>
      </c>
      <c r="H98" s="13" t="s">
        <v>346</v>
      </c>
      <c r="I98" s="13" t="s">
        <v>182</v>
      </c>
      <c r="J98" s="13" t="s">
        <v>498</v>
      </c>
      <c r="K98" s="16">
        <v>60</v>
      </c>
      <c r="L98" s="16">
        <v>60</v>
      </c>
      <c r="M98" s="27">
        <v>680</v>
      </c>
      <c r="N98" s="27">
        <v>0</v>
      </c>
      <c r="O98" s="27">
        <v>259</v>
      </c>
      <c r="P98" s="47">
        <v>0.137328767123288</v>
      </c>
      <c r="Q98" s="27">
        <f t="shared" si="14"/>
        <v>40</v>
      </c>
      <c r="R98" s="47">
        <v>0.6</v>
      </c>
      <c r="S98" s="27">
        <f t="shared" si="15"/>
        <v>20</v>
      </c>
      <c r="T98" s="27"/>
      <c r="U98" s="27"/>
      <c r="V98" s="15" t="s">
        <v>170</v>
      </c>
      <c r="W98" s="28">
        <v>1</v>
      </c>
      <c r="X98" s="39" t="s">
        <v>110</v>
      </c>
      <c r="Y98" s="6"/>
      <c r="Z98" s="6"/>
    </row>
    <row r="99" s="1" customFormat="1" ht="29" customHeight="1" spans="1:26">
      <c r="A99" s="13" t="s">
        <v>507</v>
      </c>
      <c r="B99" s="42" t="s">
        <v>508</v>
      </c>
      <c r="C99" s="14" t="s">
        <v>509</v>
      </c>
      <c r="D99" s="42" t="s">
        <v>179</v>
      </c>
      <c r="E99" s="14" t="s">
        <v>510</v>
      </c>
      <c r="F99" s="14" t="s">
        <v>511</v>
      </c>
      <c r="G99" s="43">
        <v>1</v>
      </c>
      <c r="H99" s="13" t="s">
        <v>123</v>
      </c>
      <c r="I99" s="13" t="s">
        <v>182</v>
      </c>
      <c r="J99" s="13" t="s">
        <v>498</v>
      </c>
      <c r="K99" s="16">
        <v>60</v>
      </c>
      <c r="L99" s="16">
        <v>60</v>
      </c>
      <c r="M99" s="27">
        <v>4000</v>
      </c>
      <c r="N99" s="27">
        <v>0</v>
      </c>
      <c r="O99" s="27">
        <v>2121</v>
      </c>
      <c r="P99" s="47">
        <v>0.137328767123288</v>
      </c>
      <c r="Q99" s="27">
        <f t="shared" si="14"/>
        <v>290</v>
      </c>
      <c r="R99" s="47">
        <v>0.6</v>
      </c>
      <c r="S99" s="27">
        <f t="shared" si="15"/>
        <v>170</v>
      </c>
      <c r="T99" s="27"/>
      <c r="U99" s="27"/>
      <c r="V99" s="15" t="s">
        <v>189</v>
      </c>
      <c r="W99" s="28">
        <v>1</v>
      </c>
      <c r="X99" s="39" t="s">
        <v>110</v>
      </c>
      <c r="Y99" s="6"/>
      <c r="Z99" s="6"/>
    </row>
    <row r="100" s="1" customFormat="1" ht="29" customHeight="1" spans="1:26">
      <c r="A100" s="13" t="s">
        <v>512</v>
      </c>
      <c r="B100" s="42" t="s">
        <v>513</v>
      </c>
      <c r="C100" s="14" t="s">
        <v>514</v>
      </c>
      <c r="D100" s="42" t="s">
        <v>179</v>
      </c>
      <c r="E100" s="14" t="s">
        <v>515</v>
      </c>
      <c r="F100" s="14" t="s">
        <v>515</v>
      </c>
      <c r="G100" s="43">
        <v>1</v>
      </c>
      <c r="H100" s="13" t="s">
        <v>123</v>
      </c>
      <c r="I100" s="13" t="s">
        <v>182</v>
      </c>
      <c r="J100" s="13" t="s">
        <v>498</v>
      </c>
      <c r="K100" s="16">
        <v>60</v>
      </c>
      <c r="L100" s="16">
        <v>60</v>
      </c>
      <c r="M100" s="27">
        <v>3600</v>
      </c>
      <c r="N100" s="27">
        <v>0</v>
      </c>
      <c r="O100" s="27">
        <v>2800</v>
      </c>
      <c r="P100" s="47">
        <v>0.137328767123288</v>
      </c>
      <c r="Q100" s="27">
        <f t="shared" si="14"/>
        <v>380</v>
      </c>
      <c r="R100" s="47">
        <v>0.6</v>
      </c>
      <c r="S100" s="27">
        <f t="shared" si="15"/>
        <v>230</v>
      </c>
      <c r="T100" s="27"/>
      <c r="U100" s="27"/>
      <c r="V100" s="15" t="s">
        <v>184</v>
      </c>
      <c r="W100" s="28">
        <v>1</v>
      </c>
      <c r="X100" s="39" t="s">
        <v>110</v>
      </c>
      <c r="Y100" s="6"/>
      <c r="Z100" s="6"/>
    </row>
    <row r="101" s="1" customFormat="1" ht="29" customHeight="1" spans="1:26">
      <c r="A101" s="13" t="s">
        <v>516</v>
      </c>
      <c r="B101" s="42" t="s">
        <v>517</v>
      </c>
      <c r="C101" s="14" t="s">
        <v>518</v>
      </c>
      <c r="D101" s="42" t="s">
        <v>179</v>
      </c>
      <c r="E101" s="14" t="s">
        <v>519</v>
      </c>
      <c r="F101" s="14" t="s">
        <v>520</v>
      </c>
      <c r="G101" s="43">
        <v>8</v>
      </c>
      <c r="H101" s="13" t="s">
        <v>123</v>
      </c>
      <c r="I101" s="13" t="s">
        <v>182</v>
      </c>
      <c r="J101" s="13" t="s">
        <v>521</v>
      </c>
      <c r="K101" s="16">
        <v>60</v>
      </c>
      <c r="L101" s="16">
        <v>60</v>
      </c>
      <c r="M101" s="27">
        <v>6495.73</v>
      </c>
      <c r="N101" s="27">
        <v>0</v>
      </c>
      <c r="O101" s="27">
        <v>6360</v>
      </c>
      <c r="P101" s="47">
        <v>0.14041095890411</v>
      </c>
      <c r="Q101" s="27">
        <f t="shared" si="14"/>
        <v>890</v>
      </c>
      <c r="R101" s="47">
        <v>0.6</v>
      </c>
      <c r="S101" s="27">
        <f t="shared" si="15"/>
        <v>530</v>
      </c>
      <c r="T101" s="27"/>
      <c r="U101" s="27"/>
      <c r="V101" s="15" t="s">
        <v>189</v>
      </c>
      <c r="W101" s="43">
        <v>8</v>
      </c>
      <c r="X101" s="39" t="s">
        <v>110</v>
      </c>
      <c r="Y101" s="6"/>
      <c r="Z101" s="6"/>
    </row>
    <row r="102" s="1" customFormat="1" ht="29" customHeight="1" spans="1:26">
      <c r="A102" s="13" t="s">
        <v>522</v>
      </c>
      <c r="B102" s="42" t="s">
        <v>523</v>
      </c>
      <c r="C102" s="14" t="s">
        <v>518</v>
      </c>
      <c r="D102" s="42" t="s">
        <v>179</v>
      </c>
      <c r="E102" s="14" t="s">
        <v>519</v>
      </c>
      <c r="F102" s="14" t="s">
        <v>520</v>
      </c>
      <c r="G102" s="43">
        <v>1</v>
      </c>
      <c r="H102" s="13" t="s">
        <v>123</v>
      </c>
      <c r="I102" s="13" t="s">
        <v>182</v>
      </c>
      <c r="J102" s="13" t="s">
        <v>521</v>
      </c>
      <c r="K102" s="16">
        <v>60</v>
      </c>
      <c r="L102" s="16">
        <v>60</v>
      </c>
      <c r="M102" s="27">
        <v>811.97</v>
      </c>
      <c r="N102" s="27">
        <v>0</v>
      </c>
      <c r="O102" s="27">
        <v>795</v>
      </c>
      <c r="P102" s="47">
        <v>0.14041095890411</v>
      </c>
      <c r="Q102" s="27">
        <f t="shared" si="14"/>
        <v>110</v>
      </c>
      <c r="R102" s="47">
        <v>0.6</v>
      </c>
      <c r="S102" s="27">
        <f t="shared" si="15"/>
        <v>70</v>
      </c>
      <c r="T102" s="27"/>
      <c r="U102" s="27"/>
      <c r="V102" s="15" t="s">
        <v>189</v>
      </c>
      <c r="W102" s="43">
        <v>1</v>
      </c>
      <c r="X102" s="39" t="s">
        <v>110</v>
      </c>
      <c r="Y102" s="6"/>
      <c r="Z102" s="6"/>
    </row>
    <row r="103" s="1" customFormat="1" ht="29" customHeight="1" spans="1:26">
      <c r="A103" s="13" t="s">
        <v>524</v>
      </c>
      <c r="B103" s="42" t="s">
        <v>525</v>
      </c>
      <c r="C103" s="14" t="s">
        <v>526</v>
      </c>
      <c r="D103" s="42" t="s">
        <v>179</v>
      </c>
      <c r="E103" s="14" t="s">
        <v>527</v>
      </c>
      <c r="F103" s="14" t="s">
        <v>527</v>
      </c>
      <c r="G103" s="43">
        <v>5</v>
      </c>
      <c r="H103" s="13" t="s">
        <v>123</v>
      </c>
      <c r="I103" s="13" t="s">
        <v>193</v>
      </c>
      <c r="J103" s="13" t="s">
        <v>528</v>
      </c>
      <c r="K103" s="16">
        <v>36</v>
      </c>
      <c r="L103" s="16">
        <v>36</v>
      </c>
      <c r="M103" s="27">
        <v>2038.85</v>
      </c>
      <c r="N103" s="27">
        <v>0</v>
      </c>
      <c r="O103" s="27">
        <v>1196</v>
      </c>
      <c r="P103" s="47">
        <v>0.326027397260274</v>
      </c>
      <c r="Q103" s="27">
        <f t="shared" si="14"/>
        <v>390</v>
      </c>
      <c r="R103" s="47">
        <v>0.6</v>
      </c>
      <c r="S103" s="27">
        <f t="shared" si="15"/>
        <v>230</v>
      </c>
      <c r="T103" s="27"/>
      <c r="U103" s="27"/>
      <c r="V103" s="15" t="s">
        <v>347</v>
      </c>
      <c r="W103" s="28">
        <v>4</v>
      </c>
      <c r="X103" s="39" t="s">
        <v>300</v>
      </c>
      <c r="Y103" s="6"/>
      <c r="Z103" s="6"/>
    </row>
    <row r="104" s="1" customFormat="1" ht="29" customHeight="1" spans="1:26">
      <c r="A104" s="13" t="s">
        <v>529</v>
      </c>
      <c r="B104" s="42" t="s">
        <v>530</v>
      </c>
      <c r="C104" s="14" t="s">
        <v>526</v>
      </c>
      <c r="D104" s="42" t="s">
        <v>179</v>
      </c>
      <c r="E104" s="14" t="s">
        <v>527</v>
      </c>
      <c r="F104" s="14" t="s">
        <v>527</v>
      </c>
      <c r="G104" s="43">
        <v>3</v>
      </c>
      <c r="H104" s="13" t="s">
        <v>123</v>
      </c>
      <c r="I104" s="13" t="s">
        <v>193</v>
      </c>
      <c r="J104" s="13" t="s">
        <v>528</v>
      </c>
      <c r="K104" s="16">
        <v>36</v>
      </c>
      <c r="L104" s="16">
        <v>36</v>
      </c>
      <c r="M104" s="27">
        <v>1223.31</v>
      </c>
      <c r="N104" s="27">
        <v>0</v>
      </c>
      <c r="O104" s="27"/>
      <c r="P104" s="47"/>
      <c r="Q104" s="27"/>
      <c r="R104" s="47"/>
      <c r="S104" s="27"/>
      <c r="T104" s="27"/>
      <c r="U104" s="27"/>
      <c r="V104" s="15" t="s">
        <v>103</v>
      </c>
      <c r="W104" s="28">
        <v>0</v>
      </c>
      <c r="X104" s="39" t="s">
        <v>104</v>
      </c>
      <c r="Y104" s="6"/>
      <c r="Z104" s="6"/>
    </row>
    <row r="105" s="1" customFormat="1" ht="29" customHeight="1" spans="1:26">
      <c r="A105" s="13" t="s">
        <v>531</v>
      </c>
      <c r="B105" s="42" t="s">
        <v>532</v>
      </c>
      <c r="C105" s="14" t="s">
        <v>533</v>
      </c>
      <c r="D105" s="42" t="s">
        <v>179</v>
      </c>
      <c r="E105" s="14" t="s">
        <v>534</v>
      </c>
      <c r="F105" s="14" t="s">
        <v>534</v>
      </c>
      <c r="G105" s="43">
        <v>3</v>
      </c>
      <c r="H105" s="13" t="s">
        <v>123</v>
      </c>
      <c r="I105" s="13" t="s">
        <v>193</v>
      </c>
      <c r="J105" s="13" t="s">
        <v>528</v>
      </c>
      <c r="K105" s="16">
        <v>36</v>
      </c>
      <c r="L105" s="16">
        <v>36</v>
      </c>
      <c r="M105" s="27">
        <v>4368.91</v>
      </c>
      <c r="N105" s="27">
        <v>0</v>
      </c>
      <c r="O105" s="27"/>
      <c r="P105" s="47"/>
      <c r="Q105" s="27"/>
      <c r="R105" s="47"/>
      <c r="S105" s="27"/>
      <c r="T105" s="27"/>
      <c r="U105" s="27"/>
      <c r="V105" s="15" t="s">
        <v>189</v>
      </c>
      <c r="W105" s="28">
        <v>0</v>
      </c>
      <c r="X105" s="39" t="s">
        <v>104</v>
      </c>
      <c r="Y105" s="6"/>
      <c r="Z105" s="6"/>
    </row>
    <row r="106" s="1" customFormat="1" ht="29" customHeight="1" spans="1:26">
      <c r="A106" s="13" t="s">
        <v>535</v>
      </c>
      <c r="B106" s="42" t="s">
        <v>536</v>
      </c>
      <c r="C106" s="14" t="s">
        <v>537</v>
      </c>
      <c r="D106" s="42" t="s">
        <v>179</v>
      </c>
      <c r="E106" s="14" t="s">
        <v>538</v>
      </c>
      <c r="F106" s="14" t="s">
        <v>538</v>
      </c>
      <c r="G106" s="43">
        <v>1</v>
      </c>
      <c r="H106" s="13" t="s">
        <v>100</v>
      </c>
      <c r="I106" s="13" t="s">
        <v>193</v>
      </c>
      <c r="J106" s="13" t="s">
        <v>124</v>
      </c>
      <c r="K106" s="16">
        <v>36</v>
      </c>
      <c r="L106" s="16">
        <v>36</v>
      </c>
      <c r="M106" s="27">
        <v>11880.34</v>
      </c>
      <c r="N106" s="27">
        <v>0</v>
      </c>
      <c r="O106" s="27">
        <v>12098</v>
      </c>
      <c r="P106" s="47">
        <v>0.172945205479452</v>
      </c>
      <c r="Q106" s="27">
        <f t="shared" ref="Q106:Q111" si="16">ROUND(O106*P106,-1)</f>
        <v>2090</v>
      </c>
      <c r="R106" s="47">
        <v>0.6</v>
      </c>
      <c r="S106" s="27">
        <f t="shared" ref="S106:S111" si="17">ROUND(Q106*R106,-1)</f>
        <v>1250</v>
      </c>
      <c r="T106" s="27"/>
      <c r="U106" s="27"/>
      <c r="V106" s="15" t="s">
        <v>189</v>
      </c>
      <c r="W106" s="43">
        <v>1</v>
      </c>
      <c r="X106" s="39" t="s">
        <v>110</v>
      </c>
      <c r="Y106" s="6"/>
      <c r="Z106" s="6"/>
    </row>
    <row r="107" s="1" customFormat="1" ht="29" customHeight="1" spans="1:26">
      <c r="A107" s="13" t="s">
        <v>539</v>
      </c>
      <c r="B107" s="42" t="s">
        <v>540</v>
      </c>
      <c r="C107" s="14" t="s">
        <v>541</v>
      </c>
      <c r="D107" s="42" t="s">
        <v>179</v>
      </c>
      <c r="E107" s="14" t="s">
        <v>340</v>
      </c>
      <c r="F107" s="14" t="s">
        <v>340</v>
      </c>
      <c r="G107" s="43">
        <v>1</v>
      </c>
      <c r="H107" s="13" t="s">
        <v>123</v>
      </c>
      <c r="I107" s="13" t="s">
        <v>193</v>
      </c>
      <c r="J107" s="13" t="s">
        <v>124</v>
      </c>
      <c r="K107" s="16">
        <v>36</v>
      </c>
      <c r="L107" s="16">
        <v>36</v>
      </c>
      <c r="M107" s="27">
        <v>410.26</v>
      </c>
      <c r="N107" s="27">
        <v>0</v>
      </c>
      <c r="O107" s="27"/>
      <c r="P107" s="47"/>
      <c r="Q107" s="27"/>
      <c r="R107" s="47"/>
      <c r="S107" s="27"/>
      <c r="T107" s="27"/>
      <c r="U107" s="27"/>
      <c r="V107" s="15" t="s">
        <v>189</v>
      </c>
      <c r="W107" s="28">
        <v>0</v>
      </c>
      <c r="X107" s="39" t="s">
        <v>104</v>
      </c>
      <c r="Y107" s="6"/>
      <c r="Z107" s="6"/>
    </row>
    <row r="108" s="1" customFormat="1" ht="29" customHeight="1" spans="1:26">
      <c r="A108" s="13" t="s">
        <v>542</v>
      </c>
      <c r="B108" s="42" t="s">
        <v>543</v>
      </c>
      <c r="C108" s="14" t="s">
        <v>339</v>
      </c>
      <c r="D108" s="42" t="s">
        <v>179</v>
      </c>
      <c r="E108" s="14" t="s">
        <v>340</v>
      </c>
      <c r="F108" s="14" t="s">
        <v>340</v>
      </c>
      <c r="G108" s="43">
        <v>1</v>
      </c>
      <c r="H108" s="13" t="s">
        <v>123</v>
      </c>
      <c r="I108" s="13" t="s">
        <v>182</v>
      </c>
      <c r="J108" s="13" t="s">
        <v>124</v>
      </c>
      <c r="K108" s="16">
        <v>60</v>
      </c>
      <c r="L108" s="16">
        <v>60</v>
      </c>
      <c r="M108" s="27">
        <v>384.62</v>
      </c>
      <c r="N108" s="27">
        <v>0</v>
      </c>
      <c r="O108" s="27">
        <v>319</v>
      </c>
      <c r="P108" s="47">
        <v>0.172945205479452</v>
      </c>
      <c r="Q108" s="27">
        <f t="shared" si="16"/>
        <v>60</v>
      </c>
      <c r="R108" s="47">
        <v>0.6</v>
      </c>
      <c r="S108" s="27">
        <f t="shared" si="17"/>
        <v>40</v>
      </c>
      <c r="T108" s="27"/>
      <c r="U108" s="27"/>
      <c r="V108" s="15" t="s">
        <v>189</v>
      </c>
      <c r="W108" s="43">
        <v>1</v>
      </c>
      <c r="X108" s="39" t="s">
        <v>110</v>
      </c>
      <c r="Y108" s="6"/>
      <c r="Z108" s="6"/>
    </row>
    <row r="109" s="1" customFormat="1" ht="29" customHeight="1" spans="1:26">
      <c r="A109" s="13" t="s">
        <v>544</v>
      </c>
      <c r="B109" s="42" t="s">
        <v>545</v>
      </c>
      <c r="C109" s="14" t="s">
        <v>546</v>
      </c>
      <c r="D109" s="42" t="s">
        <v>179</v>
      </c>
      <c r="E109" s="14" t="s">
        <v>547</v>
      </c>
      <c r="F109" s="14"/>
      <c r="G109" s="43">
        <v>1</v>
      </c>
      <c r="H109" s="13" t="s">
        <v>123</v>
      </c>
      <c r="I109" s="13" t="s">
        <v>182</v>
      </c>
      <c r="J109" s="13" t="s">
        <v>548</v>
      </c>
      <c r="K109" s="16">
        <v>60</v>
      </c>
      <c r="L109" s="16">
        <v>60</v>
      </c>
      <c r="M109" s="27">
        <v>850</v>
      </c>
      <c r="N109" s="27">
        <v>0</v>
      </c>
      <c r="O109" s="27">
        <v>1410</v>
      </c>
      <c r="P109" s="47">
        <v>0.176369863013699</v>
      </c>
      <c r="Q109" s="27">
        <f t="shared" si="16"/>
        <v>250</v>
      </c>
      <c r="R109" s="47">
        <v>0.6</v>
      </c>
      <c r="S109" s="27">
        <f t="shared" si="17"/>
        <v>150</v>
      </c>
      <c r="T109" s="27"/>
      <c r="U109" s="27"/>
      <c r="V109" s="15" t="s">
        <v>347</v>
      </c>
      <c r="W109" s="28">
        <v>3</v>
      </c>
      <c r="X109" s="39" t="s">
        <v>549</v>
      </c>
      <c r="Y109" s="6"/>
      <c r="Z109" s="6"/>
    </row>
    <row r="110" s="1" customFormat="1" ht="29" customHeight="1" spans="1:26">
      <c r="A110" s="13" t="s">
        <v>550</v>
      </c>
      <c r="B110" s="42" t="s">
        <v>551</v>
      </c>
      <c r="C110" s="14" t="s">
        <v>552</v>
      </c>
      <c r="D110" s="42" t="s">
        <v>179</v>
      </c>
      <c r="E110" s="14" t="s">
        <v>553</v>
      </c>
      <c r="F110" s="14"/>
      <c r="G110" s="43">
        <v>1</v>
      </c>
      <c r="H110" s="13" t="s">
        <v>123</v>
      </c>
      <c r="I110" s="13" t="s">
        <v>182</v>
      </c>
      <c r="J110" s="13" t="s">
        <v>548</v>
      </c>
      <c r="K110" s="16">
        <v>60</v>
      </c>
      <c r="L110" s="16">
        <v>60</v>
      </c>
      <c r="M110" s="27">
        <v>3280</v>
      </c>
      <c r="N110" s="27">
        <v>0</v>
      </c>
      <c r="O110" s="27">
        <v>2599</v>
      </c>
      <c r="P110" s="47">
        <v>0.176369863013699</v>
      </c>
      <c r="Q110" s="27">
        <f t="shared" si="16"/>
        <v>460</v>
      </c>
      <c r="R110" s="47">
        <v>0.6</v>
      </c>
      <c r="S110" s="27">
        <f t="shared" si="17"/>
        <v>280</v>
      </c>
      <c r="T110" s="27"/>
      <c r="U110" s="27"/>
      <c r="V110" s="15" t="s">
        <v>347</v>
      </c>
      <c r="W110" s="43">
        <v>1</v>
      </c>
      <c r="X110" s="39" t="s">
        <v>110</v>
      </c>
      <c r="Y110" s="6"/>
      <c r="Z110" s="6"/>
    </row>
    <row r="111" s="1" customFormat="1" ht="29" customHeight="1" spans="1:26">
      <c r="A111" s="13" t="s">
        <v>554</v>
      </c>
      <c r="B111" s="42" t="s">
        <v>555</v>
      </c>
      <c r="C111" s="14" t="s">
        <v>556</v>
      </c>
      <c r="D111" s="42" t="s">
        <v>179</v>
      </c>
      <c r="E111" s="14" t="s">
        <v>557</v>
      </c>
      <c r="F111" s="14" t="s">
        <v>558</v>
      </c>
      <c r="G111" s="43">
        <v>1</v>
      </c>
      <c r="H111" s="13" t="s">
        <v>123</v>
      </c>
      <c r="I111" s="13" t="s">
        <v>182</v>
      </c>
      <c r="J111" s="13" t="s">
        <v>548</v>
      </c>
      <c r="K111" s="16">
        <v>60</v>
      </c>
      <c r="L111" s="16">
        <v>60</v>
      </c>
      <c r="M111" s="27">
        <v>2200</v>
      </c>
      <c r="N111" s="27">
        <v>0</v>
      </c>
      <c r="O111" s="27">
        <v>2188</v>
      </c>
      <c r="P111" s="47">
        <v>0.176369863013699</v>
      </c>
      <c r="Q111" s="27">
        <f t="shared" si="16"/>
        <v>390</v>
      </c>
      <c r="R111" s="47">
        <v>0.6</v>
      </c>
      <c r="S111" s="27">
        <f t="shared" si="17"/>
        <v>230</v>
      </c>
      <c r="T111" s="27"/>
      <c r="U111" s="27"/>
      <c r="V111" s="15" t="s">
        <v>347</v>
      </c>
      <c r="W111" s="43">
        <v>1</v>
      </c>
      <c r="X111" s="39" t="s">
        <v>110</v>
      </c>
      <c r="Y111" s="6"/>
      <c r="Z111" s="6"/>
    </row>
    <row r="112" s="1" customFormat="1" ht="29" customHeight="1" spans="1:26">
      <c r="A112" s="13" t="s">
        <v>559</v>
      </c>
      <c r="B112" s="42" t="s">
        <v>560</v>
      </c>
      <c r="C112" s="14" t="s">
        <v>561</v>
      </c>
      <c r="D112" s="42" t="s">
        <v>179</v>
      </c>
      <c r="E112" s="14" t="s">
        <v>562</v>
      </c>
      <c r="F112" s="14" t="s">
        <v>562</v>
      </c>
      <c r="G112" s="43">
        <v>1</v>
      </c>
      <c r="H112" s="13" t="s">
        <v>100</v>
      </c>
      <c r="I112" s="13" t="s">
        <v>193</v>
      </c>
      <c r="J112" s="13" t="s">
        <v>563</v>
      </c>
      <c r="K112" s="16">
        <v>36</v>
      </c>
      <c r="L112" s="16">
        <v>36</v>
      </c>
      <c r="M112" s="27">
        <v>3931.62</v>
      </c>
      <c r="N112" s="27">
        <v>0</v>
      </c>
      <c r="O112" s="27"/>
      <c r="P112" s="47"/>
      <c r="Q112" s="27"/>
      <c r="R112" s="47"/>
      <c r="S112" s="27"/>
      <c r="T112" s="27"/>
      <c r="U112" s="27"/>
      <c r="V112" s="15" t="s">
        <v>184</v>
      </c>
      <c r="W112" s="28">
        <v>0</v>
      </c>
      <c r="X112" s="39" t="s">
        <v>104</v>
      </c>
      <c r="Y112" s="6"/>
      <c r="Z112" s="6"/>
    </row>
    <row r="113" s="1" customFormat="1" ht="29" customHeight="1" spans="1:26">
      <c r="A113" s="13" t="s">
        <v>564</v>
      </c>
      <c r="B113" s="42" t="s">
        <v>565</v>
      </c>
      <c r="C113" s="14" t="s">
        <v>561</v>
      </c>
      <c r="D113" s="42" t="s">
        <v>179</v>
      </c>
      <c r="E113" s="14"/>
      <c r="F113" s="14"/>
      <c r="G113" s="43">
        <v>1</v>
      </c>
      <c r="H113" s="13" t="s">
        <v>100</v>
      </c>
      <c r="I113" s="13" t="s">
        <v>193</v>
      </c>
      <c r="J113" s="13" t="s">
        <v>563</v>
      </c>
      <c r="K113" s="16">
        <v>36</v>
      </c>
      <c r="L113" s="16">
        <v>36</v>
      </c>
      <c r="M113" s="27">
        <v>3931.63</v>
      </c>
      <c r="N113" s="27">
        <v>0</v>
      </c>
      <c r="O113" s="27"/>
      <c r="P113" s="47"/>
      <c r="Q113" s="27"/>
      <c r="R113" s="47"/>
      <c r="S113" s="27"/>
      <c r="T113" s="27"/>
      <c r="U113" s="27"/>
      <c r="V113" s="15" t="s">
        <v>189</v>
      </c>
      <c r="W113" s="28">
        <v>0</v>
      </c>
      <c r="X113" s="39" t="s">
        <v>104</v>
      </c>
      <c r="Y113" s="6"/>
      <c r="Z113" s="6"/>
    </row>
    <row r="114" s="1" customFormat="1" ht="29" customHeight="1" spans="1:26">
      <c r="A114" s="13" t="s">
        <v>566</v>
      </c>
      <c r="B114" s="42" t="s">
        <v>567</v>
      </c>
      <c r="C114" s="14" t="s">
        <v>568</v>
      </c>
      <c r="D114" s="42" t="s">
        <v>179</v>
      </c>
      <c r="E114" s="14" t="s">
        <v>569</v>
      </c>
      <c r="F114" s="14" t="s">
        <v>569</v>
      </c>
      <c r="G114" s="43">
        <v>1</v>
      </c>
      <c r="H114" s="13" t="s">
        <v>100</v>
      </c>
      <c r="I114" s="13" t="s">
        <v>193</v>
      </c>
      <c r="J114" s="13" t="s">
        <v>570</v>
      </c>
      <c r="K114" s="16">
        <v>36</v>
      </c>
      <c r="L114" s="16">
        <v>36</v>
      </c>
      <c r="M114" s="27">
        <v>560</v>
      </c>
      <c r="N114" s="27">
        <v>0</v>
      </c>
      <c r="O114" s="27"/>
      <c r="P114" s="47"/>
      <c r="Q114" s="27"/>
      <c r="R114" s="47"/>
      <c r="S114" s="27"/>
      <c r="T114" s="27"/>
      <c r="U114" s="27"/>
      <c r="V114" s="15" t="s">
        <v>189</v>
      </c>
      <c r="W114" s="28">
        <v>0</v>
      </c>
      <c r="X114" s="39" t="s">
        <v>104</v>
      </c>
      <c r="Y114" s="6"/>
      <c r="Z114" s="6"/>
    </row>
    <row r="115" s="1" customFormat="1" ht="29" customHeight="1" spans="1:26">
      <c r="A115" s="13" t="s">
        <v>571</v>
      </c>
      <c r="B115" s="42" t="s">
        <v>572</v>
      </c>
      <c r="C115" s="14" t="s">
        <v>568</v>
      </c>
      <c r="D115" s="42" t="s">
        <v>179</v>
      </c>
      <c r="E115" s="14" t="s">
        <v>569</v>
      </c>
      <c r="F115" s="14" t="s">
        <v>569</v>
      </c>
      <c r="G115" s="43">
        <v>1</v>
      </c>
      <c r="H115" s="13" t="s">
        <v>100</v>
      </c>
      <c r="I115" s="13" t="s">
        <v>193</v>
      </c>
      <c r="J115" s="13" t="s">
        <v>570</v>
      </c>
      <c r="K115" s="16">
        <v>36</v>
      </c>
      <c r="L115" s="16">
        <v>36</v>
      </c>
      <c r="M115" s="27">
        <v>560</v>
      </c>
      <c r="N115" s="27">
        <v>0</v>
      </c>
      <c r="O115" s="27"/>
      <c r="P115" s="47"/>
      <c r="Q115" s="27"/>
      <c r="R115" s="47"/>
      <c r="S115" s="27"/>
      <c r="T115" s="27"/>
      <c r="U115" s="27"/>
      <c r="V115" s="15" t="s">
        <v>189</v>
      </c>
      <c r="W115" s="28">
        <v>0</v>
      </c>
      <c r="X115" s="39" t="s">
        <v>104</v>
      </c>
      <c r="Y115" s="6"/>
      <c r="Z115" s="6"/>
    </row>
    <row r="116" s="1" customFormat="1" ht="29" customHeight="1" spans="1:26">
      <c r="A116" s="13" t="s">
        <v>573</v>
      </c>
      <c r="B116" s="42" t="s">
        <v>574</v>
      </c>
      <c r="C116" s="14" t="s">
        <v>575</v>
      </c>
      <c r="D116" s="42" t="s">
        <v>179</v>
      </c>
      <c r="E116" s="14" t="s">
        <v>576</v>
      </c>
      <c r="F116" s="14" t="s">
        <v>576</v>
      </c>
      <c r="G116" s="43">
        <v>1</v>
      </c>
      <c r="H116" s="13" t="s">
        <v>123</v>
      </c>
      <c r="I116" s="13" t="s">
        <v>193</v>
      </c>
      <c r="J116" s="13" t="s">
        <v>135</v>
      </c>
      <c r="K116" s="16">
        <v>36</v>
      </c>
      <c r="L116" s="16">
        <v>36</v>
      </c>
      <c r="M116" s="27">
        <v>119</v>
      </c>
      <c r="N116" s="27">
        <v>0</v>
      </c>
      <c r="O116" s="27"/>
      <c r="P116" s="47"/>
      <c r="Q116" s="27"/>
      <c r="R116" s="47"/>
      <c r="S116" s="27"/>
      <c r="T116" s="27"/>
      <c r="U116" s="27"/>
      <c r="V116" s="15" t="s">
        <v>189</v>
      </c>
      <c r="W116" s="28">
        <v>0</v>
      </c>
      <c r="X116" s="39" t="s">
        <v>104</v>
      </c>
      <c r="Y116" s="6"/>
      <c r="Z116" s="6"/>
    </row>
    <row r="117" s="1" customFormat="1" ht="29" customHeight="1" spans="1:26">
      <c r="A117" s="13" t="s">
        <v>577</v>
      </c>
      <c r="B117" s="42" t="s">
        <v>578</v>
      </c>
      <c r="C117" s="14" t="s">
        <v>568</v>
      </c>
      <c r="D117" s="42" t="s">
        <v>179</v>
      </c>
      <c r="E117" s="14"/>
      <c r="F117" s="14"/>
      <c r="G117" s="43">
        <v>1</v>
      </c>
      <c r="H117" s="13" t="s">
        <v>164</v>
      </c>
      <c r="I117" s="13" t="s">
        <v>193</v>
      </c>
      <c r="J117" s="13" t="s">
        <v>140</v>
      </c>
      <c r="K117" s="16">
        <v>36</v>
      </c>
      <c r="L117" s="16">
        <v>36</v>
      </c>
      <c r="M117" s="27">
        <v>4758.46</v>
      </c>
      <c r="N117" s="27">
        <v>0</v>
      </c>
      <c r="O117" s="27"/>
      <c r="P117" s="47"/>
      <c r="Q117" s="27"/>
      <c r="R117" s="47"/>
      <c r="S117" s="27"/>
      <c r="T117" s="27"/>
      <c r="U117" s="27"/>
      <c r="V117" s="15" t="s">
        <v>189</v>
      </c>
      <c r="W117" s="28">
        <v>0</v>
      </c>
      <c r="X117" s="39" t="s">
        <v>104</v>
      </c>
      <c r="Y117" s="6"/>
      <c r="Z117" s="6"/>
    </row>
    <row r="118" s="1" customFormat="1" ht="29" customHeight="1" spans="1:26">
      <c r="A118" s="13" t="s">
        <v>579</v>
      </c>
      <c r="B118" s="42" t="s">
        <v>580</v>
      </c>
      <c r="C118" s="14" t="s">
        <v>581</v>
      </c>
      <c r="D118" s="42" t="s">
        <v>179</v>
      </c>
      <c r="E118" s="14" t="s">
        <v>340</v>
      </c>
      <c r="F118" s="14" t="s">
        <v>340</v>
      </c>
      <c r="G118" s="43">
        <v>1</v>
      </c>
      <c r="H118" s="13" t="s">
        <v>123</v>
      </c>
      <c r="I118" s="13" t="s">
        <v>182</v>
      </c>
      <c r="J118" s="13" t="s">
        <v>140</v>
      </c>
      <c r="K118" s="16">
        <v>60</v>
      </c>
      <c r="L118" s="16">
        <v>60</v>
      </c>
      <c r="M118" s="27">
        <v>560</v>
      </c>
      <c r="N118" s="27">
        <v>0</v>
      </c>
      <c r="O118" s="27">
        <v>319</v>
      </c>
      <c r="P118" s="47">
        <v>0.1</v>
      </c>
      <c r="Q118" s="27">
        <f>ROUND(O118*P118,-1)</f>
        <v>30</v>
      </c>
      <c r="R118" s="47">
        <v>0.6</v>
      </c>
      <c r="S118" s="27">
        <f>ROUND(Q118*R118,-1)</f>
        <v>20</v>
      </c>
      <c r="T118" s="27"/>
      <c r="U118" s="27"/>
      <c r="V118" s="15" t="s">
        <v>347</v>
      </c>
      <c r="W118" s="43">
        <v>1</v>
      </c>
      <c r="X118" s="39" t="s">
        <v>110</v>
      </c>
      <c r="Y118" s="6"/>
      <c r="Z118" s="6"/>
    </row>
    <row r="119" s="1" customFormat="1" ht="29" customHeight="1" spans="1:26">
      <c r="A119" s="13" t="s">
        <v>582</v>
      </c>
      <c r="B119" s="42" t="s">
        <v>583</v>
      </c>
      <c r="C119" s="14" t="s">
        <v>400</v>
      </c>
      <c r="D119" s="42" t="s">
        <v>179</v>
      </c>
      <c r="E119" s="14" t="s">
        <v>584</v>
      </c>
      <c r="F119" s="14" t="s">
        <v>584</v>
      </c>
      <c r="G119" s="43">
        <v>1</v>
      </c>
      <c r="H119" s="13" t="s">
        <v>100</v>
      </c>
      <c r="I119" s="13" t="s">
        <v>193</v>
      </c>
      <c r="J119" s="13" t="s">
        <v>585</v>
      </c>
      <c r="K119" s="16">
        <v>36</v>
      </c>
      <c r="L119" s="16">
        <v>36</v>
      </c>
      <c r="M119" s="27">
        <v>3675.22</v>
      </c>
      <c r="N119" s="27">
        <v>0</v>
      </c>
      <c r="O119" s="27"/>
      <c r="P119" s="47"/>
      <c r="Q119" s="27"/>
      <c r="R119" s="47"/>
      <c r="S119" s="27"/>
      <c r="T119" s="27"/>
      <c r="U119" s="27"/>
      <c r="V119" s="15" t="s">
        <v>347</v>
      </c>
      <c r="W119" s="43">
        <v>0</v>
      </c>
      <c r="X119" s="39" t="s">
        <v>104</v>
      </c>
      <c r="Y119" s="6"/>
      <c r="Z119" s="6"/>
    </row>
    <row r="120" s="1" customFormat="1" ht="29" customHeight="1" spans="1:26">
      <c r="A120" s="13" t="s">
        <v>586</v>
      </c>
      <c r="B120" s="42" t="s">
        <v>587</v>
      </c>
      <c r="C120" s="14" t="s">
        <v>400</v>
      </c>
      <c r="D120" s="42" t="s">
        <v>179</v>
      </c>
      <c r="E120" s="14" t="s">
        <v>588</v>
      </c>
      <c r="F120" s="14" t="s">
        <v>588</v>
      </c>
      <c r="G120" s="43">
        <v>1</v>
      </c>
      <c r="H120" s="13" t="s">
        <v>100</v>
      </c>
      <c r="I120" s="13" t="s">
        <v>193</v>
      </c>
      <c r="J120" s="13" t="s">
        <v>585</v>
      </c>
      <c r="K120" s="16">
        <v>36</v>
      </c>
      <c r="L120" s="16">
        <v>36</v>
      </c>
      <c r="M120" s="27">
        <v>4273.5</v>
      </c>
      <c r="N120" s="27">
        <v>0</v>
      </c>
      <c r="O120" s="27"/>
      <c r="P120" s="47"/>
      <c r="Q120" s="27"/>
      <c r="R120" s="47"/>
      <c r="S120" s="27"/>
      <c r="T120" s="27"/>
      <c r="U120" s="27"/>
      <c r="V120" s="15" t="s">
        <v>184</v>
      </c>
      <c r="W120" s="28">
        <v>0</v>
      </c>
      <c r="X120" s="39" t="s">
        <v>104</v>
      </c>
      <c r="Y120" s="6"/>
      <c r="Z120" s="6"/>
    </row>
    <row r="121" s="1" customFormat="1" ht="29" customHeight="1" spans="1:26">
      <c r="A121" s="13" t="s">
        <v>589</v>
      </c>
      <c r="B121" s="42" t="s">
        <v>590</v>
      </c>
      <c r="C121" s="14" t="s">
        <v>591</v>
      </c>
      <c r="D121" s="42" t="s">
        <v>179</v>
      </c>
      <c r="E121" s="14" t="s">
        <v>592</v>
      </c>
      <c r="F121" s="14" t="s">
        <v>592</v>
      </c>
      <c r="G121" s="43">
        <v>1</v>
      </c>
      <c r="H121" s="13" t="s">
        <v>100</v>
      </c>
      <c r="I121" s="13" t="s">
        <v>193</v>
      </c>
      <c r="J121" s="13" t="s">
        <v>593</v>
      </c>
      <c r="K121" s="16">
        <v>36</v>
      </c>
      <c r="L121" s="16">
        <v>36</v>
      </c>
      <c r="M121" s="27">
        <v>36410.26</v>
      </c>
      <c r="N121" s="27">
        <v>0</v>
      </c>
      <c r="O121" s="27"/>
      <c r="P121" s="47"/>
      <c r="Q121" s="27"/>
      <c r="R121" s="47"/>
      <c r="S121" s="27"/>
      <c r="T121" s="27"/>
      <c r="U121" s="27"/>
      <c r="V121" s="15" t="s">
        <v>189</v>
      </c>
      <c r="W121" s="28">
        <v>0</v>
      </c>
      <c r="X121" s="39" t="s">
        <v>104</v>
      </c>
      <c r="Y121" s="6"/>
      <c r="Z121" s="6"/>
    </row>
    <row r="122" s="1" customFormat="1" ht="29" customHeight="1" spans="1:26">
      <c r="A122" s="13" t="s">
        <v>594</v>
      </c>
      <c r="B122" s="42" t="s">
        <v>595</v>
      </c>
      <c r="C122" s="14" t="s">
        <v>596</v>
      </c>
      <c r="D122" s="42" t="s">
        <v>179</v>
      </c>
      <c r="E122" s="14"/>
      <c r="F122" s="14"/>
      <c r="G122" s="43">
        <v>1</v>
      </c>
      <c r="H122" s="13" t="s">
        <v>314</v>
      </c>
      <c r="I122" s="13" t="s">
        <v>193</v>
      </c>
      <c r="J122" s="13" t="s">
        <v>597</v>
      </c>
      <c r="K122" s="16">
        <v>36</v>
      </c>
      <c r="L122" s="16">
        <v>36</v>
      </c>
      <c r="M122" s="27">
        <v>48201.11</v>
      </c>
      <c r="N122" s="27">
        <v>0</v>
      </c>
      <c r="O122" s="27"/>
      <c r="P122" s="47"/>
      <c r="Q122" s="27"/>
      <c r="R122" s="47"/>
      <c r="S122" s="27"/>
      <c r="T122" s="27"/>
      <c r="U122" s="27"/>
      <c r="V122" s="15" t="s">
        <v>189</v>
      </c>
      <c r="W122" s="28"/>
      <c r="X122" s="39"/>
      <c r="Y122" s="6"/>
      <c r="Z122" s="6"/>
    </row>
    <row r="123" s="1" customFormat="1" ht="29" customHeight="1" spans="1:26">
      <c r="A123" s="13" t="s">
        <v>598</v>
      </c>
      <c r="B123" s="42" t="s">
        <v>599</v>
      </c>
      <c r="C123" s="14" t="s">
        <v>384</v>
      </c>
      <c r="D123" s="42" t="s">
        <v>179</v>
      </c>
      <c r="E123" s="14" t="s">
        <v>600</v>
      </c>
      <c r="F123" s="14" t="s">
        <v>600</v>
      </c>
      <c r="G123" s="43">
        <v>1</v>
      </c>
      <c r="H123" s="13" t="s">
        <v>100</v>
      </c>
      <c r="I123" s="13" t="s">
        <v>193</v>
      </c>
      <c r="J123" s="13" t="s">
        <v>601</v>
      </c>
      <c r="K123" s="16">
        <v>36</v>
      </c>
      <c r="L123" s="16">
        <v>36</v>
      </c>
      <c r="M123" s="27">
        <v>4213.79</v>
      </c>
      <c r="N123" s="27">
        <v>0</v>
      </c>
      <c r="O123" s="27"/>
      <c r="P123" s="47"/>
      <c r="Q123" s="27"/>
      <c r="R123" s="47"/>
      <c r="S123" s="27"/>
      <c r="T123" s="27"/>
      <c r="U123" s="27"/>
      <c r="V123" s="15" t="s">
        <v>189</v>
      </c>
      <c r="W123" s="28">
        <v>0</v>
      </c>
      <c r="X123" s="39" t="s">
        <v>104</v>
      </c>
      <c r="Y123" s="6"/>
      <c r="Z123" s="6"/>
    </row>
    <row r="124" s="1" customFormat="1" ht="29" customHeight="1" spans="1:26">
      <c r="A124" s="13" t="s">
        <v>602</v>
      </c>
      <c r="B124" s="42" t="s">
        <v>603</v>
      </c>
      <c r="C124" s="14" t="s">
        <v>604</v>
      </c>
      <c r="D124" s="42" t="s">
        <v>179</v>
      </c>
      <c r="E124" s="14" t="s">
        <v>605</v>
      </c>
      <c r="F124" s="14" t="s">
        <v>605</v>
      </c>
      <c r="G124" s="43">
        <v>1</v>
      </c>
      <c r="H124" s="13" t="s">
        <v>100</v>
      </c>
      <c r="I124" s="13" t="s">
        <v>193</v>
      </c>
      <c r="J124" s="13" t="s">
        <v>606</v>
      </c>
      <c r="K124" s="16">
        <v>36</v>
      </c>
      <c r="L124" s="16">
        <v>36</v>
      </c>
      <c r="M124" s="27">
        <v>5043.36</v>
      </c>
      <c r="N124" s="27">
        <v>0</v>
      </c>
      <c r="O124" s="27"/>
      <c r="P124" s="47"/>
      <c r="Q124" s="27"/>
      <c r="R124" s="47"/>
      <c r="S124" s="27"/>
      <c r="T124" s="27"/>
      <c r="U124" s="27"/>
      <c r="V124" s="15" t="s">
        <v>189</v>
      </c>
      <c r="W124" s="28">
        <v>0</v>
      </c>
      <c r="X124" s="39" t="s">
        <v>104</v>
      </c>
      <c r="Y124" s="6"/>
      <c r="Z124" s="6"/>
    </row>
    <row r="125" s="1" customFormat="1" ht="29" customHeight="1" spans="1:26">
      <c r="A125" s="13" t="s">
        <v>607</v>
      </c>
      <c r="B125" s="42" t="s">
        <v>608</v>
      </c>
      <c r="C125" s="14" t="s">
        <v>609</v>
      </c>
      <c r="D125" s="42" t="s">
        <v>179</v>
      </c>
      <c r="E125" s="14"/>
      <c r="F125" s="14"/>
      <c r="G125" s="43">
        <v>1</v>
      </c>
      <c r="H125" s="13" t="s">
        <v>100</v>
      </c>
      <c r="I125" s="13" t="s">
        <v>193</v>
      </c>
      <c r="J125" s="13" t="s">
        <v>610</v>
      </c>
      <c r="K125" s="16">
        <v>36</v>
      </c>
      <c r="L125" s="16">
        <v>36</v>
      </c>
      <c r="M125" s="27">
        <v>3715.93</v>
      </c>
      <c r="N125" s="27">
        <v>0</v>
      </c>
      <c r="O125" s="27">
        <v>500</v>
      </c>
      <c r="P125" s="47"/>
      <c r="Q125" s="27">
        <v>500</v>
      </c>
      <c r="R125" s="47">
        <v>0.6</v>
      </c>
      <c r="S125" s="27">
        <f t="shared" ref="S125:S150" si="18">ROUND(Q125*R125,-1)</f>
        <v>300</v>
      </c>
      <c r="T125" s="27"/>
      <c r="U125" s="27"/>
      <c r="V125" s="15" t="s">
        <v>189</v>
      </c>
      <c r="W125" s="43">
        <v>1</v>
      </c>
      <c r="X125" s="39" t="s">
        <v>110</v>
      </c>
      <c r="Y125" s="6"/>
      <c r="Z125" s="6"/>
    </row>
    <row r="126" s="1" customFormat="1" ht="29" customHeight="1" spans="1:26">
      <c r="A126" s="13" t="s">
        <v>611</v>
      </c>
      <c r="B126" s="42" t="s">
        <v>612</v>
      </c>
      <c r="C126" s="14" t="s">
        <v>613</v>
      </c>
      <c r="D126" s="42" t="s">
        <v>179</v>
      </c>
      <c r="E126" s="14" t="s">
        <v>614</v>
      </c>
      <c r="F126" s="14" t="s">
        <v>615</v>
      </c>
      <c r="G126" s="43">
        <v>1</v>
      </c>
      <c r="H126" s="13" t="s">
        <v>100</v>
      </c>
      <c r="I126" s="13" t="s">
        <v>193</v>
      </c>
      <c r="J126" s="13" t="s">
        <v>616</v>
      </c>
      <c r="K126" s="16">
        <v>36</v>
      </c>
      <c r="L126" s="16">
        <v>36</v>
      </c>
      <c r="M126" s="27">
        <v>2388.5</v>
      </c>
      <c r="N126" s="27">
        <v>0</v>
      </c>
      <c r="O126" s="27">
        <v>450</v>
      </c>
      <c r="P126" s="47"/>
      <c r="Q126" s="27">
        <v>450</v>
      </c>
      <c r="R126" s="47">
        <v>0.6</v>
      </c>
      <c r="S126" s="27">
        <f t="shared" si="18"/>
        <v>270</v>
      </c>
      <c r="T126" s="27"/>
      <c r="U126" s="27"/>
      <c r="V126" s="15" t="s">
        <v>189</v>
      </c>
      <c r="W126" s="43">
        <v>1</v>
      </c>
      <c r="X126" s="39" t="s">
        <v>110</v>
      </c>
      <c r="Y126" s="6"/>
      <c r="Z126" s="6"/>
    </row>
    <row r="127" s="1" customFormat="1" ht="29" customHeight="1" spans="1:26">
      <c r="A127" s="13" t="s">
        <v>617</v>
      </c>
      <c r="B127" s="42" t="s">
        <v>618</v>
      </c>
      <c r="C127" s="14" t="s">
        <v>619</v>
      </c>
      <c r="D127" s="42" t="s">
        <v>179</v>
      </c>
      <c r="E127" s="14" t="s">
        <v>620</v>
      </c>
      <c r="F127" s="14" t="s">
        <v>620</v>
      </c>
      <c r="G127" s="43">
        <v>1</v>
      </c>
      <c r="H127" s="13" t="s">
        <v>100</v>
      </c>
      <c r="I127" s="13" t="s">
        <v>193</v>
      </c>
      <c r="J127" s="13" t="s">
        <v>621</v>
      </c>
      <c r="K127" s="16">
        <v>36</v>
      </c>
      <c r="L127" s="16">
        <v>28</v>
      </c>
      <c r="M127" s="27">
        <v>2399</v>
      </c>
      <c r="N127" s="27">
        <v>533.08</v>
      </c>
      <c r="O127" s="27"/>
      <c r="P127" s="47"/>
      <c r="Q127" s="27"/>
      <c r="R127" s="47"/>
      <c r="S127" s="27"/>
      <c r="T127" s="27"/>
      <c r="U127" s="27"/>
      <c r="V127" s="15" t="s">
        <v>189</v>
      </c>
      <c r="W127" s="28">
        <v>0</v>
      </c>
      <c r="X127" s="39" t="s">
        <v>104</v>
      </c>
      <c r="Y127" s="6"/>
      <c r="Z127" s="6"/>
    </row>
    <row r="128" s="1" customFormat="1" ht="29" customHeight="1" spans="1:26">
      <c r="A128" s="13" t="s">
        <v>622</v>
      </c>
      <c r="B128" s="42" t="s">
        <v>623</v>
      </c>
      <c r="C128" s="14" t="s">
        <v>624</v>
      </c>
      <c r="D128" s="42" t="s">
        <v>179</v>
      </c>
      <c r="E128" s="14" t="s">
        <v>401</v>
      </c>
      <c r="F128" s="14" t="s">
        <v>401</v>
      </c>
      <c r="G128" s="43">
        <v>1</v>
      </c>
      <c r="H128" s="13" t="s">
        <v>100</v>
      </c>
      <c r="I128" s="13" t="s">
        <v>182</v>
      </c>
      <c r="J128" s="13" t="s">
        <v>341</v>
      </c>
      <c r="K128" s="16">
        <v>60</v>
      </c>
      <c r="L128" s="16">
        <v>60</v>
      </c>
      <c r="M128" s="27">
        <v>11683.76</v>
      </c>
      <c r="N128" s="27">
        <v>0</v>
      </c>
      <c r="O128" s="27">
        <v>200</v>
      </c>
      <c r="P128" s="47"/>
      <c r="Q128" s="27">
        <v>200</v>
      </c>
      <c r="R128" s="47">
        <v>0.6</v>
      </c>
      <c r="S128" s="27">
        <f t="shared" si="18"/>
        <v>120</v>
      </c>
      <c r="T128" s="27"/>
      <c r="U128" s="27"/>
      <c r="V128" s="15" t="s">
        <v>347</v>
      </c>
      <c r="W128" s="43">
        <v>1</v>
      </c>
      <c r="X128" s="39" t="s">
        <v>110</v>
      </c>
      <c r="Y128" s="6"/>
      <c r="Z128" s="6"/>
    </row>
    <row r="129" s="1" customFormat="1" ht="29" customHeight="1" spans="1:26">
      <c r="A129" s="13" t="s">
        <v>625</v>
      </c>
      <c r="B129" s="42" t="s">
        <v>626</v>
      </c>
      <c r="C129" s="14" t="s">
        <v>624</v>
      </c>
      <c r="D129" s="42" t="s">
        <v>179</v>
      </c>
      <c r="E129" s="14" t="s">
        <v>401</v>
      </c>
      <c r="F129" s="14" t="s">
        <v>401</v>
      </c>
      <c r="G129" s="43">
        <v>1</v>
      </c>
      <c r="H129" s="13" t="s">
        <v>100</v>
      </c>
      <c r="I129" s="13" t="s">
        <v>182</v>
      </c>
      <c r="J129" s="13" t="s">
        <v>341</v>
      </c>
      <c r="K129" s="16">
        <v>60</v>
      </c>
      <c r="L129" s="16">
        <v>60</v>
      </c>
      <c r="M129" s="27">
        <v>11683.76</v>
      </c>
      <c r="N129" s="27">
        <v>0</v>
      </c>
      <c r="O129" s="27">
        <v>200</v>
      </c>
      <c r="P129" s="47"/>
      <c r="Q129" s="27">
        <v>200</v>
      </c>
      <c r="R129" s="47">
        <v>0.6</v>
      </c>
      <c r="S129" s="27">
        <f t="shared" si="18"/>
        <v>120</v>
      </c>
      <c r="T129" s="27"/>
      <c r="U129" s="27"/>
      <c r="V129" s="15" t="s">
        <v>103</v>
      </c>
      <c r="W129" s="43">
        <v>1</v>
      </c>
      <c r="X129" s="39" t="s">
        <v>110</v>
      </c>
      <c r="Y129" s="6"/>
      <c r="Z129" s="6"/>
    </row>
    <row r="130" s="1" customFormat="1" ht="29" customHeight="1" spans="1:26">
      <c r="A130" s="13" t="s">
        <v>627</v>
      </c>
      <c r="B130" s="42"/>
      <c r="C130" s="14" t="s">
        <v>628</v>
      </c>
      <c r="D130" s="42"/>
      <c r="E130" s="14" t="s">
        <v>629</v>
      </c>
      <c r="F130" s="14"/>
      <c r="G130" s="43"/>
      <c r="H130" s="13" t="s">
        <v>431</v>
      </c>
      <c r="I130" s="13" t="s">
        <v>193</v>
      </c>
      <c r="J130" s="13"/>
      <c r="K130" s="16"/>
      <c r="L130" s="16"/>
      <c r="M130" s="27"/>
      <c r="N130" s="27"/>
      <c r="O130" s="27">
        <v>360</v>
      </c>
      <c r="P130" s="47"/>
      <c r="Q130" s="27">
        <v>360</v>
      </c>
      <c r="R130" s="47">
        <v>0.6</v>
      </c>
      <c r="S130" s="27">
        <f t="shared" si="18"/>
        <v>220</v>
      </c>
      <c r="T130" s="27"/>
      <c r="U130" s="27"/>
      <c r="V130" s="15"/>
      <c r="W130" s="43">
        <v>9</v>
      </c>
      <c r="X130" s="39" t="s">
        <v>630</v>
      </c>
      <c r="Y130" s="6"/>
      <c r="Z130" s="6"/>
    </row>
    <row r="131" s="1" customFormat="1" ht="29" customHeight="1" spans="1:26">
      <c r="A131" s="13" t="s">
        <v>631</v>
      </c>
      <c r="B131" s="42"/>
      <c r="C131" s="14" t="s">
        <v>344</v>
      </c>
      <c r="D131" s="42"/>
      <c r="E131" s="14" t="s">
        <v>632</v>
      </c>
      <c r="F131" s="14"/>
      <c r="G131" s="43"/>
      <c r="H131" s="13" t="s">
        <v>346</v>
      </c>
      <c r="I131" s="13" t="s">
        <v>193</v>
      </c>
      <c r="J131" s="13"/>
      <c r="K131" s="16"/>
      <c r="L131" s="16"/>
      <c r="M131" s="27"/>
      <c r="N131" s="27"/>
      <c r="O131" s="27">
        <v>300</v>
      </c>
      <c r="P131" s="47"/>
      <c r="Q131" s="27">
        <v>300</v>
      </c>
      <c r="R131" s="47">
        <v>0.6</v>
      </c>
      <c r="S131" s="27">
        <f t="shared" si="18"/>
        <v>180</v>
      </c>
      <c r="T131" s="27"/>
      <c r="U131" s="27"/>
      <c r="V131" s="15"/>
      <c r="W131" s="43">
        <v>3</v>
      </c>
      <c r="X131" s="39" t="s">
        <v>633</v>
      </c>
      <c r="Y131" s="6"/>
      <c r="Z131" s="6"/>
    </row>
    <row r="132" s="1" customFormat="1" ht="29" customHeight="1" spans="1:26">
      <c r="A132" s="13" t="s">
        <v>634</v>
      </c>
      <c r="B132" s="42"/>
      <c r="C132" s="14" t="s">
        <v>635</v>
      </c>
      <c r="D132" s="42"/>
      <c r="E132" s="14" t="s">
        <v>636</v>
      </c>
      <c r="F132" s="14"/>
      <c r="G132" s="43"/>
      <c r="H132" s="13" t="s">
        <v>123</v>
      </c>
      <c r="I132" s="13" t="s">
        <v>193</v>
      </c>
      <c r="J132" s="13"/>
      <c r="K132" s="16"/>
      <c r="L132" s="16"/>
      <c r="M132" s="27"/>
      <c r="N132" s="27"/>
      <c r="O132" s="27">
        <v>500</v>
      </c>
      <c r="P132" s="47"/>
      <c r="Q132" s="27">
        <v>500</v>
      </c>
      <c r="R132" s="47">
        <v>0.6</v>
      </c>
      <c r="S132" s="27">
        <f t="shared" si="18"/>
        <v>300</v>
      </c>
      <c r="T132" s="27"/>
      <c r="U132" s="27"/>
      <c r="V132" s="15"/>
      <c r="W132" s="43">
        <v>5</v>
      </c>
      <c r="X132" s="39" t="s">
        <v>633</v>
      </c>
      <c r="Y132" s="6"/>
      <c r="Z132" s="6"/>
    </row>
    <row r="133" s="1" customFormat="1" ht="29" customHeight="1" spans="1:26">
      <c r="A133" s="13" t="s">
        <v>637</v>
      </c>
      <c r="B133" s="42"/>
      <c r="C133" s="14" t="s">
        <v>638</v>
      </c>
      <c r="D133" s="42"/>
      <c r="E133" s="14" t="s">
        <v>639</v>
      </c>
      <c r="F133" s="14"/>
      <c r="G133" s="43"/>
      <c r="H133" s="13" t="s">
        <v>431</v>
      </c>
      <c r="I133" s="13" t="s">
        <v>193</v>
      </c>
      <c r="J133" s="13"/>
      <c r="K133" s="16"/>
      <c r="L133" s="16"/>
      <c r="M133" s="27"/>
      <c r="N133" s="27"/>
      <c r="O133" s="27">
        <v>90</v>
      </c>
      <c r="P133" s="47"/>
      <c r="Q133" s="27">
        <v>90</v>
      </c>
      <c r="R133" s="47">
        <v>0.6</v>
      </c>
      <c r="S133" s="27">
        <f t="shared" si="18"/>
        <v>50</v>
      </c>
      <c r="T133" s="27"/>
      <c r="U133" s="27"/>
      <c r="V133" s="15"/>
      <c r="W133" s="43">
        <v>1</v>
      </c>
      <c r="X133" s="39" t="s">
        <v>640</v>
      </c>
      <c r="Y133" s="6"/>
      <c r="Z133" s="6"/>
    </row>
    <row r="134" s="1" customFormat="1" ht="29" customHeight="1" spans="1:26">
      <c r="A134" s="13" t="s">
        <v>641</v>
      </c>
      <c r="B134" s="42"/>
      <c r="C134" s="14" t="s">
        <v>642</v>
      </c>
      <c r="D134" s="42"/>
      <c r="E134" s="14" t="s">
        <v>643</v>
      </c>
      <c r="F134" s="14"/>
      <c r="G134" s="43"/>
      <c r="H134" s="13" t="s">
        <v>100</v>
      </c>
      <c r="I134" s="13" t="s">
        <v>193</v>
      </c>
      <c r="J134" s="13"/>
      <c r="K134" s="16"/>
      <c r="L134" s="16"/>
      <c r="M134" s="27"/>
      <c r="N134" s="27"/>
      <c r="O134" s="27">
        <v>50</v>
      </c>
      <c r="P134" s="47"/>
      <c r="Q134" s="27">
        <v>50</v>
      </c>
      <c r="R134" s="47">
        <v>0.6</v>
      </c>
      <c r="S134" s="27">
        <f t="shared" si="18"/>
        <v>30</v>
      </c>
      <c r="T134" s="27"/>
      <c r="U134" s="27"/>
      <c r="V134" s="15"/>
      <c r="W134" s="43">
        <v>1</v>
      </c>
      <c r="X134" s="39" t="s">
        <v>640</v>
      </c>
      <c r="Y134" s="6"/>
      <c r="Z134" s="6"/>
    </row>
    <row r="135" s="1" customFormat="1" ht="29" customHeight="1" spans="1:26">
      <c r="A135" s="13" t="s">
        <v>644</v>
      </c>
      <c r="B135" s="42"/>
      <c r="C135" s="14" t="s">
        <v>645</v>
      </c>
      <c r="D135" s="42"/>
      <c r="E135" s="14" t="s">
        <v>646</v>
      </c>
      <c r="F135" s="14"/>
      <c r="G135" s="43"/>
      <c r="H135" s="13" t="s">
        <v>431</v>
      </c>
      <c r="I135" s="13" t="s">
        <v>193</v>
      </c>
      <c r="J135" s="13"/>
      <c r="K135" s="16"/>
      <c r="L135" s="16"/>
      <c r="M135" s="27"/>
      <c r="N135" s="27"/>
      <c r="O135" s="27">
        <v>150</v>
      </c>
      <c r="P135" s="47"/>
      <c r="Q135" s="27">
        <v>150</v>
      </c>
      <c r="R135" s="47">
        <v>0.6</v>
      </c>
      <c r="S135" s="27">
        <f t="shared" si="18"/>
        <v>90</v>
      </c>
      <c r="T135" s="27"/>
      <c r="U135" s="27"/>
      <c r="V135" s="15"/>
      <c r="W135" s="43">
        <v>1</v>
      </c>
      <c r="X135" s="39" t="s">
        <v>640</v>
      </c>
      <c r="Y135" s="6"/>
      <c r="Z135" s="6"/>
    </row>
    <row r="136" s="1" customFormat="1" ht="29" customHeight="1" spans="1:26">
      <c r="A136" s="13" t="s">
        <v>647</v>
      </c>
      <c r="B136" s="42"/>
      <c r="C136" s="14" t="s">
        <v>648</v>
      </c>
      <c r="D136" s="42"/>
      <c r="E136" s="14" t="s">
        <v>649</v>
      </c>
      <c r="F136" s="14"/>
      <c r="G136" s="43"/>
      <c r="H136" s="13" t="s">
        <v>123</v>
      </c>
      <c r="I136" s="13" t="s">
        <v>193</v>
      </c>
      <c r="J136" s="13"/>
      <c r="K136" s="16"/>
      <c r="L136" s="16"/>
      <c r="M136" s="27"/>
      <c r="N136" s="27"/>
      <c r="O136" s="27">
        <v>50</v>
      </c>
      <c r="P136" s="47"/>
      <c r="Q136" s="27">
        <v>50</v>
      </c>
      <c r="R136" s="47">
        <v>0.6</v>
      </c>
      <c r="S136" s="27">
        <f t="shared" si="18"/>
        <v>30</v>
      </c>
      <c r="T136" s="27"/>
      <c r="U136" s="27"/>
      <c r="V136" s="15"/>
      <c r="W136" s="43">
        <v>1</v>
      </c>
      <c r="X136" s="39" t="s">
        <v>640</v>
      </c>
      <c r="Y136" s="6"/>
      <c r="Z136" s="6"/>
    </row>
    <row r="137" s="1" customFormat="1" ht="29" customHeight="1" spans="1:26">
      <c r="A137" s="13" t="s">
        <v>650</v>
      </c>
      <c r="B137" s="42"/>
      <c r="C137" s="14" t="s">
        <v>651</v>
      </c>
      <c r="D137" s="42"/>
      <c r="E137" s="14" t="s">
        <v>652</v>
      </c>
      <c r="F137" s="14"/>
      <c r="G137" s="43"/>
      <c r="H137" s="13" t="s">
        <v>100</v>
      </c>
      <c r="I137" s="13" t="s">
        <v>193</v>
      </c>
      <c r="J137" s="13"/>
      <c r="K137" s="16"/>
      <c r="L137" s="16"/>
      <c r="M137" s="27"/>
      <c r="N137" s="27"/>
      <c r="O137" s="27">
        <v>900</v>
      </c>
      <c r="P137" s="47"/>
      <c r="Q137" s="27">
        <v>900</v>
      </c>
      <c r="R137" s="47">
        <v>0.6</v>
      </c>
      <c r="S137" s="27">
        <f t="shared" si="18"/>
        <v>540</v>
      </c>
      <c r="T137" s="27"/>
      <c r="U137" s="27"/>
      <c r="V137" s="15"/>
      <c r="W137" s="43">
        <v>2</v>
      </c>
      <c r="X137" s="39" t="s">
        <v>653</v>
      </c>
      <c r="Y137" s="6"/>
      <c r="Z137" s="6"/>
    </row>
    <row r="138" s="1" customFormat="1" ht="29" customHeight="1" spans="1:26">
      <c r="A138" s="13" t="s">
        <v>654</v>
      </c>
      <c r="B138" s="42"/>
      <c r="C138" s="14" t="s">
        <v>655</v>
      </c>
      <c r="D138" s="42"/>
      <c r="E138" s="14" t="s">
        <v>656</v>
      </c>
      <c r="F138" s="14"/>
      <c r="G138" s="43"/>
      <c r="H138" s="13" t="s">
        <v>100</v>
      </c>
      <c r="I138" s="13" t="s">
        <v>193</v>
      </c>
      <c r="J138" s="13"/>
      <c r="K138" s="16"/>
      <c r="L138" s="16"/>
      <c r="M138" s="27"/>
      <c r="N138" s="27"/>
      <c r="O138" s="27">
        <v>180</v>
      </c>
      <c r="P138" s="47"/>
      <c r="Q138" s="27">
        <v>180</v>
      </c>
      <c r="R138" s="47">
        <v>0.6</v>
      </c>
      <c r="S138" s="27">
        <f t="shared" si="18"/>
        <v>110</v>
      </c>
      <c r="T138" s="27"/>
      <c r="U138" s="27"/>
      <c r="V138" s="15"/>
      <c r="W138" s="43">
        <v>1</v>
      </c>
      <c r="X138" s="39" t="s">
        <v>653</v>
      </c>
      <c r="Y138" s="6"/>
      <c r="Z138" s="6"/>
    </row>
    <row r="139" s="1" customFormat="1" ht="29" customHeight="1" spans="1:26">
      <c r="A139" s="13" t="s">
        <v>657</v>
      </c>
      <c r="B139" s="42"/>
      <c r="C139" s="14" t="s">
        <v>658</v>
      </c>
      <c r="D139" s="42"/>
      <c r="E139" s="14" t="s">
        <v>659</v>
      </c>
      <c r="F139" s="14"/>
      <c r="G139" s="43"/>
      <c r="H139" s="13" t="s">
        <v>123</v>
      </c>
      <c r="I139" s="13" t="s">
        <v>193</v>
      </c>
      <c r="J139" s="13"/>
      <c r="K139" s="16"/>
      <c r="L139" s="16"/>
      <c r="M139" s="27"/>
      <c r="N139" s="27"/>
      <c r="O139" s="27">
        <v>480</v>
      </c>
      <c r="P139" s="47"/>
      <c r="Q139" s="27">
        <v>480</v>
      </c>
      <c r="R139" s="47">
        <v>0.6</v>
      </c>
      <c r="S139" s="27">
        <f t="shared" si="18"/>
        <v>290</v>
      </c>
      <c r="T139" s="27"/>
      <c r="U139" s="27"/>
      <c r="V139" s="15"/>
      <c r="W139" s="43">
        <v>2</v>
      </c>
      <c r="X139" s="39" t="s">
        <v>653</v>
      </c>
      <c r="Y139" s="6"/>
      <c r="Z139" s="6"/>
    </row>
    <row r="140" s="1" customFormat="1" ht="29" customHeight="1" spans="1:26">
      <c r="A140" s="13" t="s">
        <v>660</v>
      </c>
      <c r="B140" s="42"/>
      <c r="C140" s="14" t="s">
        <v>638</v>
      </c>
      <c r="D140" s="42"/>
      <c r="E140" s="14" t="s">
        <v>639</v>
      </c>
      <c r="F140" s="14"/>
      <c r="G140" s="43"/>
      <c r="H140" s="13" t="s">
        <v>431</v>
      </c>
      <c r="I140" s="13" t="s">
        <v>193</v>
      </c>
      <c r="J140" s="13"/>
      <c r="K140" s="16"/>
      <c r="L140" s="16"/>
      <c r="M140" s="27"/>
      <c r="N140" s="27"/>
      <c r="O140" s="27">
        <v>225</v>
      </c>
      <c r="P140" s="47"/>
      <c r="Q140" s="27">
        <v>225</v>
      </c>
      <c r="R140" s="47">
        <v>0.6</v>
      </c>
      <c r="S140" s="27">
        <f t="shared" si="18"/>
        <v>140</v>
      </c>
      <c r="T140" s="27"/>
      <c r="U140" s="27"/>
      <c r="V140" s="15"/>
      <c r="W140" s="43">
        <v>1</v>
      </c>
      <c r="X140" s="39" t="s">
        <v>653</v>
      </c>
      <c r="Y140" s="6"/>
      <c r="Z140" s="6"/>
    </row>
    <row r="141" s="1" customFormat="1" ht="29" customHeight="1" spans="1:26">
      <c r="A141" s="13" t="s">
        <v>661</v>
      </c>
      <c r="B141" s="42"/>
      <c r="C141" s="14" t="s">
        <v>651</v>
      </c>
      <c r="D141" s="42"/>
      <c r="E141" s="14" t="s">
        <v>662</v>
      </c>
      <c r="F141" s="14"/>
      <c r="G141" s="43"/>
      <c r="H141" s="13" t="s">
        <v>100</v>
      </c>
      <c r="I141" s="13" t="s">
        <v>193</v>
      </c>
      <c r="J141" s="13"/>
      <c r="K141" s="16"/>
      <c r="L141" s="16"/>
      <c r="M141" s="27"/>
      <c r="N141" s="27"/>
      <c r="O141" s="27">
        <v>450</v>
      </c>
      <c r="P141" s="47"/>
      <c r="Q141" s="27">
        <v>450</v>
      </c>
      <c r="R141" s="47">
        <v>0.6</v>
      </c>
      <c r="S141" s="27">
        <f t="shared" si="18"/>
        <v>270</v>
      </c>
      <c r="T141" s="27"/>
      <c r="U141" s="27"/>
      <c r="V141" s="15"/>
      <c r="W141" s="43">
        <v>1</v>
      </c>
      <c r="X141" s="39" t="s">
        <v>653</v>
      </c>
      <c r="Y141" s="6"/>
      <c r="Z141" s="6"/>
    </row>
    <row r="142" s="1" customFormat="1" ht="29" customHeight="1" spans="1:26">
      <c r="A142" s="13" t="s">
        <v>663</v>
      </c>
      <c r="B142" s="42"/>
      <c r="C142" s="14" t="s">
        <v>344</v>
      </c>
      <c r="D142" s="42"/>
      <c r="E142" s="14" t="s">
        <v>632</v>
      </c>
      <c r="F142" s="14"/>
      <c r="G142" s="43"/>
      <c r="H142" s="13" t="s">
        <v>346</v>
      </c>
      <c r="I142" s="13" t="s">
        <v>193</v>
      </c>
      <c r="J142" s="13"/>
      <c r="K142" s="16"/>
      <c r="L142" s="16"/>
      <c r="M142" s="27"/>
      <c r="N142" s="27"/>
      <c r="O142" s="27">
        <v>200</v>
      </c>
      <c r="P142" s="47"/>
      <c r="Q142" s="27">
        <v>200</v>
      </c>
      <c r="R142" s="47">
        <v>0.6</v>
      </c>
      <c r="S142" s="27">
        <f t="shared" si="18"/>
        <v>120</v>
      </c>
      <c r="T142" s="27"/>
      <c r="U142" s="27"/>
      <c r="V142" s="15"/>
      <c r="W142" s="43">
        <v>2</v>
      </c>
      <c r="X142" s="39" t="s">
        <v>653</v>
      </c>
      <c r="Y142" s="6"/>
      <c r="Z142" s="6"/>
    </row>
    <row r="143" s="1" customFormat="1" ht="29" customHeight="1" spans="1:26">
      <c r="A143" s="13" t="s">
        <v>664</v>
      </c>
      <c r="B143" s="42"/>
      <c r="C143" s="14" t="s">
        <v>665</v>
      </c>
      <c r="D143" s="42"/>
      <c r="E143" s="14" t="s">
        <v>666</v>
      </c>
      <c r="F143" s="14"/>
      <c r="G143" s="43"/>
      <c r="H143" s="13" t="s">
        <v>100</v>
      </c>
      <c r="I143" s="13" t="s">
        <v>193</v>
      </c>
      <c r="J143" s="13"/>
      <c r="K143" s="16"/>
      <c r="L143" s="16"/>
      <c r="M143" s="27"/>
      <c r="N143" s="27"/>
      <c r="O143" s="27">
        <v>90</v>
      </c>
      <c r="P143" s="47"/>
      <c r="Q143" s="27">
        <v>90</v>
      </c>
      <c r="R143" s="47">
        <v>0.6</v>
      </c>
      <c r="S143" s="27">
        <f t="shared" si="18"/>
        <v>50</v>
      </c>
      <c r="T143" s="27"/>
      <c r="U143" s="27"/>
      <c r="V143" s="15"/>
      <c r="W143" s="43">
        <v>1</v>
      </c>
      <c r="X143" s="39" t="s">
        <v>653</v>
      </c>
      <c r="Y143" s="6"/>
      <c r="Z143" s="6"/>
    </row>
    <row r="144" s="1" customFormat="1" ht="29" customHeight="1" spans="1:26">
      <c r="A144" s="13" t="s">
        <v>667</v>
      </c>
      <c r="B144" s="42"/>
      <c r="C144" s="14" t="s">
        <v>642</v>
      </c>
      <c r="D144" s="42"/>
      <c r="E144" s="14" t="s">
        <v>668</v>
      </c>
      <c r="F144" s="14"/>
      <c r="G144" s="43"/>
      <c r="H144" s="13" t="s">
        <v>100</v>
      </c>
      <c r="I144" s="13" t="s">
        <v>193</v>
      </c>
      <c r="J144" s="13"/>
      <c r="K144" s="16"/>
      <c r="L144" s="16"/>
      <c r="M144" s="27"/>
      <c r="N144" s="27"/>
      <c r="O144" s="27">
        <v>50</v>
      </c>
      <c r="P144" s="47"/>
      <c r="Q144" s="27">
        <v>50</v>
      </c>
      <c r="R144" s="47">
        <v>0.6</v>
      </c>
      <c r="S144" s="27">
        <f t="shared" si="18"/>
        <v>30</v>
      </c>
      <c r="T144" s="27"/>
      <c r="U144" s="27"/>
      <c r="V144" s="15"/>
      <c r="W144" s="43">
        <v>1</v>
      </c>
      <c r="X144" s="39" t="s">
        <v>653</v>
      </c>
      <c r="Y144" s="6"/>
      <c r="Z144" s="6"/>
    </row>
    <row r="145" s="1" customFormat="1" ht="29" customHeight="1" spans="1:26">
      <c r="A145" s="13" t="s">
        <v>669</v>
      </c>
      <c r="B145" s="42"/>
      <c r="C145" s="14" t="s">
        <v>670</v>
      </c>
      <c r="D145" s="42"/>
      <c r="E145" s="14"/>
      <c r="F145" s="14"/>
      <c r="G145" s="43"/>
      <c r="H145" s="13" t="s">
        <v>100</v>
      </c>
      <c r="I145" s="13" t="s">
        <v>193</v>
      </c>
      <c r="J145" s="13"/>
      <c r="K145" s="16"/>
      <c r="L145" s="16"/>
      <c r="M145" s="27"/>
      <c r="N145" s="27"/>
      <c r="O145" s="27">
        <v>5000</v>
      </c>
      <c r="P145" s="47"/>
      <c r="Q145" s="27">
        <v>5000</v>
      </c>
      <c r="R145" s="47">
        <v>0.6</v>
      </c>
      <c r="S145" s="27">
        <f t="shared" si="18"/>
        <v>3000</v>
      </c>
      <c r="T145" s="27"/>
      <c r="U145" s="27"/>
      <c r="V145" s="15"/>
      <c r="W145" s="43">
        <v>10</v>
      </c>
      <c r="X145" s="39" t="s">
        <v>671</v>
      </c>
      <c r="Y145" s="6"/>
      <c r="Z145" s="6"/>
    </row>
    <row r="146" s="1" customFormat="1" ht="29" customHeight="1" spans="1:26">
      <c r="A146" s="13" t="s">
        <v>672</v>
      </c>
      <c r="B146" s="42"/>
      <c r="C146" s="14" t="s">
        <v>658</v>
      </c>
      <c r="D146" s="42"/>
      <c r="E146" s="14" t="s">
        <v>673</v>
      </c>
      <c r="F146" s="14"/>
      <c r="G146" s="43"/>
      <c r="H146" s="13" t="s">
        <v>123</v>
      </c>
      <c r="I146" s="13" t="s">
        <v>193</v>
      </c>
      <c r="J146" s="13"/>
      <c r="K146" s="16"/>
      <c r="L146" s="16"/>
      <c r="M146" s="27"/>
      <c r="N146" s="27"/>
      <c r="O146" s="27">
        <v>400</v>
      </c>
      <c r="P146" s="47"/>
      <c r="Q146" s="27">
        <v>400</v>
      </c>
      <c r="R146" s="47">
        <v>0.6</v>
      </c>
      <c r="S146" s="27">
        <f t="shared" si="18"/>
        <v>240</v>
      </c>
      <c r="T146" s="27"/>
      <c r="U146" s="27"/>
      <c r="V146" s="15"/>
      <c r="W146" s="43">
        <v>1</v>
      </c>
      <c r="X146" s="39" t="s">
        <v>674</v>
      </c>
      <c r="Y146" s="6"/>
      <c r="Z146" s="6"/>
    </row>
    <row r="147" s="1" customFormat="1" ht="29" customHeight="1" spans="1:26">
      <c r="A147" s="13" t="s">
        <v>675</v>
      </c>
      <c r="B147" s="42"/>
      <c r="C147" s="14" t="s">
        <v>676</v>
      </c>
      <c r="D147" s="42"/>
      <c r="E147" s="14" t="s">
        <v>677</v>
      </c>
      <c r="F147" s="14"/>
      <c r="G147" s="43"/>
      <c r="H147" s="13" t="s">
        <v>123</v>
      </c>
      <c r="I147" s="13" t="s">
        <v>193</v>
      </c>
      <c r="J147" s="13"/>
      <c r="K147" s="16"/>
      <c r="L147" s="16"/>
      <c r="M147" s="27"/>
      <c r="N147" s="27"/>
      <c r="O147" s="27">
        <v>200</v>
      </c>
      <c r="P147" s="47"/>
      <c r="Q147" s="27">
        <v>200</v>
      </c>
      <c r="R147" s="47">
        <v>0.6</v>
      </c>
      <c r="S147" s="27">
        <f t="shared" si="18"/>
        <v>120</v>
      </c>
      <c r="T147" s="27"/>
      <c r="U147" s="27"/>
      <c r="V147" s="15"/>
      <c r="W147" s="43">
        <v>1</v>
      </c>
      <c r="X147" s="39" t="s">
        <v>674</v>
      </c>
      <c r="Y147" s="6"/>
      <c r="Z147" s="6"/>
    </row>
    <row r="148" s="1" customFormat="1" ht="29" customHeight="1" spans="1:26">
      <c r="A148" s="13" t="s">
        <v>678</v>
      </c>
      <c r="B148" s="42"/>
      <c r="C148" s="14" t="s">
        <v>434</v>
      </c>
      <c r="D148" s="42"/>
      <c r="E148" s="14" t="s">
        <v>679</v>
      </c>
      <c r="F148" s="14"/>
      <c r="G148" s="43"/>
      <c r="H148" s="13" t="s">
        <v>346</v>
      </c>
      <c r="I148" s="13" t="s">
        <v>193</v>
      </c>
      <c r="J148" s="13"/>
      <c r="K148" s="16"/>
      <c r="L148" s="16"/>
      <c r="M148" s="27"/>
      <c r="N148" s="27"/>
      <c r="O148" s="27">
        <v>1360</v>
      </c>
      <c r="P148" s="47"/>
      <c r="Q148" s="27">
        <v>1360</v>
      </c>
      <c r="R148" s="47">
        <v>0.6</v>
      </c>
      <c r="S148" s="27">
        <f t="shared" si="18"/>
        <v>820</v>
      </c>
      <c r="T148" s="27"/>
      <c r="U148" s="27"/>
      <c r="V148" s="15"/>
      <c r="W148" s="43">
        <v>17</v>
      </c>
      <c r="X148" s="39" t="s">
        <v>633</v>
      </c>
      <c r="Y148" s="6"/>
      <c r="Z148" s="6"/>
    </row>
    <row r="149" s="1" customFormat="1" ht="29" customHeight="1" spans="1:26">
      <c r="A149" s="13" t="s">
        <v>680</v>
      </c>
      <c r="B149" s="42"/>
      <c r="C149" s="14" t="s">
        <v>681</v>
      </c>
      <c r="D149" s="42"/>
      <c r="E149" s="14" t="s">
        <v>430</v>
      </c>
      <c r="F149" s="14"/>
      <c r="G149" s="43"/>
      <c r="H149" s="13" t="s">
        <v>431</v>
      </c>
      <c r="I149" s="13" t="s">
        <v>193</v>
      </c>
      <c r="J149" s="13"/>
      <c r="K149" s="16"/>
      <c r="L149" s="16"/>
      <c r="M149" s="27"/>
      <c r="N149" s="27"/>
      <c r="O149" s="27">
        <v>800</v>
      </c>
      <c r="P149" s="47"/>
      <c r="Q149" s="27">
        <v>800</v>
      </c>
      <c r="R149" s="47">
        <v>0.6</v>
      </c>
      <c r="S149" s="27">
        <f t="shared" si="18"/>
        <v>480</v>
      </c>
      <c r="T149" s="27"/>
      <c r="U149" s="27"/>
      <c r="V149" s="15"/>
      <c r="W149" s="43">
        <v>8</v>
      </c>
      <c r="X149" s="39" t="s">
        <v>633</v>
      </c>
      <c r="Y149" s="6"/>
      <c r="Z149" s="6"/>
    </row>
    <row r="150" s="1" customFormat="1" ht="29" customHeight="1" spans="1:26">
      <c r="A150" s="13" t="s">
        <v>682</v>
      </c>
      <c r="B150" s="42"/>
      <c r="C150" s="14" t="s">
        <v>635</v>
      </c>
      <c r="D150" s="42"/>
      <c r="E150" s="14"/>
      <c r="F150" s="14"/>
      <c r="G150" s="43"/>
      <c r="H150" s="13" t="s">
        <v>123</v>
      </c>
      <c r="I150" s="13" t="s">
        <v>193</v>
      </c>
      <c r="J150" s="13"/>
      <c r="K150" s="16"/>
      <c r="L150" s="16"/>
      <c r="M150" s="27"/>
      <c r="N150" s="27"/>
      <c r="O150" s="27">
        <v>1914</v>
      </c>
      <c r="P150" s="47">
        <v>0.1</v>
      </c>
      <c r="Q150" s="27">
        <f>ROUND(O150*P150,-1)</f>
        <v>190</v>
      </c>
      <c r="R150" s="47">
        <v>0.6</v>
      </c>
      <c r="S150" s="27">
        <f t="shared" si="18"/>
        <v>110</v>
      </c>
      <c r="T150" s="27"/>
      <c r="U150" s="27"/>
      <c r="V150" s="15"/>
      <c r="W150" s="43">
        <v>6</v>
      </c>
      <c r="X150" s="39" t="s">
        <v>633</v>
      </c>
      <c r="Y150" s="6"/>
      <c r="Z150" s="6"/>
    </row>
    <row r="151" s="1" customFormat="1" ht="29" customHeight="1" spans="1:26">
      <c r="A151" s="17" t="s">
        <v>171</v>
      </c>
      <c r="B151" s="55"/>
      <c r="C151" s="18"/>
      <c r="D151" s="42"/>
      <c r="E151" s="14"/>
      <c r="F151" s="14"/>
      <c r="G151" s="43"/>
      <c r="H151" s="13"/>
      <c r="I151" s="13"/>
      <c r="J151" s="13"/>
      <c r="K151" s="16"/>
      <c r="L151" s="16"/>
      <c r="M151" s="27">
        <f t="shared" ref="M151:O151" si="19">SUM(M6:M150)</f>
        <v>407519.23</v>
      </c>
      <c r="N151" s="27">
        <f t="shared" si="19"/>
        <v>533.08</v>
      </c>
      <c r="O151" s="27">
        <f t="shared" si="19"/>
        <v>158228</v>
      </c>
      <c r="P151" s="47"/>
      <c r="Q151" s="27">
        <f>SUM(Q6:Q150)</f>
        <v>37759</v>
      </c>
      <c r="R151" s="47"/>
      <c r="S151" s="27">
        <f>SUM(S6:S150)</f>
        <v>22642</v>
      </c>
      <c r="T151" s="27"/>
      <c r="U151" s="27"/>
      <c r="V151" s="15"/>
      <c r="W151" s="43"/>
      <c r="X151" s="39"/>
      <c r="Y151" s="6"/>
      <c r="Z151" s="6"/>
    </row>
    <row r="152" s="1" customFormat="1" ht="29" customHeight="1" spans="1:26">
      <c r="A152" s="17" t="s">
        <v>683</v>
      </c>
      <c r="B152" s="55"/>
      <c r="C152" s="18"/>
      <c r="D152" s="42"/>
      <c r="E152" s="14"/>
      <c r="F152" s="14"/>
      <c r="G152" s="43"/>
      <c r="H152" s="13"/>
      <c r="I152" s="13"/>
      <c r="J152" s="13"/>
      <c r="K152" s="16"/>
      <c r="L152" s="16"/>
      <c r="M152" s="27"/>
      <c r="N152" s="27"/>
      <c r="O152" s="27"/>
      <c r="P152" s="47"/>
      <c r="Q152" s="27"/>
      <c r="R152" s="47"/>
      <c r="S152" s="27"/>
      <c r="T152" s="27"/>
      <c r="U152" s="27"/>
      <c r="V152" s="15"/>
      <c r="W152" s="43"/>
      <c r="X152" s="39"/>
      <c r="Y152" s="6"/>
      <c r="Z152" s="6"/>
    </row>
    <row r="153" s="1" customFormat="1" ht="29" customHeight="1" spans="1:26">
      <c r="A153" s="17" t="s">
        <v>173</v>
      </c>
      <c r="B153" s="55"/>
      <c r="C153" s="18"/>
      <c r="D153" s="42"/>
      <c r="E153" s="14"/>
      <c r="F153" s="14" t="s">
        <v>684</v>
      </c>
      <c r="G153" s="56"/>
      <c r="H153" s="56"/>
      <c r="I153" s="56"/>
      <c r="J153" s="57"/>
      <c r="K153" s="42"/>
      <c r="L153" s="42"/>
      <c r="M153" s="27">
        <f t="shared" ref="M153:O153" si="20">M151-M152</f>
        <v>407519.23</v>
      </c>
      <c r="N153" s="27">
        <f t="shared" si="20"/>
        <v>533.08</v>
      </c>
      <c r="O153" s="27">
        <f t="shared" si="20"/>
        <v>158228</v>
      </c>
      <c r="P153" s="47"/>
      <c r="Q153" s="27">
        <f>Q151-Q152</f>
        <v>37759</v>
      </c>
      <c r="R153" s="47"/>
      <c r="S153" s="27">
        <f>S151-S152</f>
        <v>22642</v>
      </c>
      <c r="T153" s="27"/>
      <c r="U153" s="27"/>
      <c r="V153" s="15"/>
      <c r="W153" s="28"/>
      <c r="X153" s="39"/>
      <c r="Y153" s="6"/>
      <c r="Z153" s="6"/>
    </row>
    <row r="154" s="1" customFormat="1" ht="56" customHeight="1" spans="1:26">
      <c r="A154" s="6"/>
      <c r="B154" s="6"/>
      <c r="C154" s="19"/>
      <c r="D154" s="6"/>
      <c r="E154" s="19"/>
      <c r="F154" s="19"/>
      <c r="G154" s="7"/>
      <c r="H154" s="7"/>
      <c r="I154" s="7"/>
      <c r="J154" s="7"/>
      <c r="K154" s="6"/>
      <c r="L154" s="6"/>
      <c r="M154" s="6"/>
      <c r="N154" s="6"/>
      <c r="O154" s="6"/>
      <c r="P154" s="58"/>
      <c r="Q154" s="6"/>
      <c r="R154" s="58"/>
      <c r="S154" s="6" t="s">
        <v>45</v>
      </c>
      <c r="T154" s="6"/>
      <c r="U154" s="6"/>
      <c r="V154" s="38"/>
      <c r="W154" s="7"/>
      <c r="X154" s="38"/>
      <c r="Y154" s="6"/>
      <c r="Z154" s="6"/>
    </row>
    <row r="155" s="1" customFormat="1" ht="16.25" customHeight="1" spans="1:26">
      <c r="A155" s="22"/>
      <c r="B155" s="22"/>
      <c r="C155" s="20"/>
      <c r="D155" s="22"/>
      <c r="E155" s="20"/>
      <c r="F155" s="20"/>
      <c r="G155" s="21"/>
      <c r="H155" s="21"/>
      <c r="I155" s="21"/>
      <c r="J155" s="21"/>
      <c r="K155" s="22"/>
      <c r="L155" s="22"/>
      <c r="M155" s="22"/>
      <c r="N155" s="22"/>
      <c r="O155" s="22"/>
      <c r="P155" s="59"/>
      <c r="Q155" s="22"/>
      <c r="R155" s="59"/>
      <c r="S155" s="22"/>
      <c r="T155" s="22"/>
      <c r="U155" s="22"/>
      <c r="V155" s="38"/>
      <c r="W155" s="7"/>
      <c r="X155" s="38"/>
      <c r="Y155" s="6"/>
      <c r="Z155" s="6"/>
    </row>
    <row r="156" s="1" customFormat="1" ht="16.25" customHeight="1" spans="1:26">
      <c r="A156" s="6"/>
      <c r="B156" s="6"/>
      <c r="C156" s="19"/>
      <c r="D156" s="6"/>
      <c r="E156" s="19"/>
      <c r="F156" s="19"/>
      <c r="G156" s="7"/>
      <c r="H156" s="7"/>
      <c r="I156" s="7"/>
      <c r="J156" s="7"/>
      <c r="K156" s="6"/>
      <c r="L156" s="6"/>
      <c r="M156" s="6"/>
      <c r="N156" s="6"/>
      <c r="O156" s="6"/>
      <c r="P156" s="58"/>
      <c r="Q156" s="6"/>
      <c r="R156" s="58"/>
      <c r="S156" s="6"/>
      <c r="T156" s="6"/>
      <c r="U156" s="6"/>
      <c r="V156" s="38"/>
      <c r="W156" s="7"/>
      <c r="X156" s="38"/>
      <c r="Y156" s="6"/>
      <c r="Z156" s="6"/>
    </row>
    <row r="157" s="1" customFormat="1" ht="16.25" customHeight="1" spans="1:26">
      <c r="A157" s="6"/>
      <c r="B157" s="6"/>
      <c r="C157" s="19"/>
      <c r="D157" s="6"/>
      <c r="E157" s="19"/>
      <c r="F157" s="19"/>
      <c r="G157" s="7"/>
      <c r="H157" s="7"/>
      <c r="I157" s="7"/>
      <c r="J157" s="7"/>
      <c r="K157" s="6"/>
      <c r="L157" s="6"/>
      <c r="M157" s="6"/>
      <c r="N157" s="6"/>
      <c r="O157" s="6"/>
      <c r="P157" s="58"/>
      <c r="Q157" s="6"/>
      <c r="R157" s="58"/>
      <c r="S157" s="6"/>
      <c r="T157" s="6"/>
      <c r="U157" s="6"/>
      <c r="V157" s="38"/>
      <c r="W157" s="7"/>
      <c r="X157" s="38"/>
      <c r="Y157" s="6"/>
      <c r="Z157" s="6"/>
    </row>
    <row r="158" s="1" customFormat="1" ht="16.25" customHeight="1" spans="1:26">
      <c r="A158" s="6"/>
      <c r="B158" s="6"/>
      <c r="C158" s="19"/>
      <c r="D158" s="6"/>
      <c r="E158" s="19"/>
      <c r="F158" s="19"/>
      <c r="G158" s="7"/>
      <c r="H158" s="7"/>
      <c r="I158" s="7"/>
      <c r="J158" s="7"/>
      <c r="K158" s="6"/>
      <c r="L158" s="6"/>
      <c r="M158" s="6"/>
      <c r="N158" s="6"/>
      <c r="O158" s="6"/>
      <c r="P158" s="58"/>
      <c r="Q158" s="6"/>
      <c r="R158" s="58"/>
      <c r="S158" s="6"/>
      <c r="T158" s="6"/>
      <c r="U158" s="6"/>
      <c r="V158" s="38"/>
      <c r="W158" s="7"/>
      <c r="X158" s="38"/>
      <c r="Y158" s="6"/>
      <c r="Z158" s="6"/>
    </row>
    <row r="159" s="1" customFormat="1" ht="16.25" customHeight="1" spans="1:26">
      <c r="A159" s="6"/>
      <c r="B159" s="6"/>
      <c r="C159" s="19"/>
      <c r="D159" s="6"/>
      <c r="E159" s="19"/>
      <c r="F159" s="19"/>
      <c r="G159" s="7"/>
      <c r="H159" s="7"/>
      <c r="I159" s="7"/>
      <c r="J159" s="7"/>
      <c r="K159" s="6"/>
      <c r="L159" s="6"/>
      <c r="M159" s="6"/>
      <c r="N159" s="6"/>
      <c r="O159" s="6"/>
      <c r="P159" s="58"/>
      <c r="Q159" s="6"/>
      <c r="R159" s="58"/>
      <c r="S159" s="6"/>
      <c r="T159" s="6"/>
      <c r="U159" s="6"/>
      <c r="V159" s="38"/>
      <c r="W159" s="7"/>
      <c r="X159" s="38"/>
      <c r="Y159" s="6"/>
      <c r="Z159" s="6"/>
    </row>
    <row r="160" s="1" customFormat="1" ht="16.25" customHeight="1" spans="1:26">
      <c r="A160" s="6"/>
      <c r="B160" s="6"/>
      <c r="C160" s="19"/>
      <c r="D160" s="6"/>
      <c r="E160" s="19"/>
      <c r="F160" s="19"/>
      <c r="G160" s="7"/>
      <c r="H160" s="7"/>
      <c r="I160" s="7"/>
      <c r="J160" s="7"/>
      <c r="K160" s="6"/>
      <c r="L160" s="6"/>
      <c r="M160" s="6"/>
      <c r="N160" s="6"/>
      <c r="O160" s="6"/>
      <c r="P160" s="58"/>
      <c r="Q160" s="6"/>
      <c r="R160" s="58"/>
      <c r="S160" s="6"/>
      <c r="T160" s="6"/>
      <c r="U160" s="6"/>
      <c r="V160" s="38"/>
      <c r="W160" s="7"/>
      <c r="X160" s="38"/>
      <c r="Y160" s="6"/>
      <c r="Z160" s="6"/>
    </row>
    <row r="161" s="1" customFormat="1" ht="16.25" customHeight="1" spans="1:26">
      <c r="A161" s="6"/>
      <c r="B161" s="6"/>
      <c r="C161" s="19"/>
      <c r="D161" s="6"/>
      <c r="E161" s="19"/>
      <c r="F161" s="19"/>
      <c r="G161" s="7"/>
      <c r="H161" s="7"/>
      <c r="I161" s="7"/>
      <c r="J161" s="7"/>
      <c r="K161" s="6"/>
      <c r="L161" s="6"/>
      <c r="M161" s="6"/>
      <c r="N161" s="6"/>
      <c r="O161" s="6"/>
      <c r="P161" s="58"/>
      <c r="Q161" s="6"/>
      <c r="R161" s="58"/>
      <c r="S161" s="6"/>
      <c r="T161" s="6"/>
      <c r="U161" s="6"/>
      <c r="V161" s="38"/>
      <c r="W161" s="7"/>
      <c r="X161" s="38"/>
      <c r="Y161" s="6"/>
      <c r="Z161" s="6"/>
    </row>
    <row r="162" s="1" customFormat="1" ht="16.25" customHeight="1" spans="1:26">
      <c r="A162" s="6"/>
      <c r="B162" s="6"/>
      <c r="C162" s="19"/>
      <c r="D162" s="6"/>
      <c r="E162" s="19"/>
      <c r="F162" s="19"/>
      <c r="G162" s="7"/>
      <c r="H162" s="7"/>
      <c r="I162" s="7"/>
      <c r="J162" s="7"/>
      <c r="K162" s="6"/>
      <c r="L162" s="6"/>
      <c r="M162" s="6"/>
      <c r="N162" s="6"/>
      <c r="O162" s="6"/>
      <c r="P162" s="58"/>
      <c r="Q162" s="6"/>
      <c r="R162" s="58"/>
      <c r="S162" s="6"/>
      <c r="T162" s="6"/>
      <c r="U162" s="6"/>
      <c r="V162" s="38"/>
      <c r="W162" s="7"/>
      <c r="X162" s="38"/>
      <c r="Y162" s="6"/>
      <c r="Z162" s="6"/>
    </row>
    <row r="163" s="1" customFormat="1" ht="16.25" customHeight="1" spans="1:26">
      <c r="A163" s="6"/>
      <c r="B163" s="6"/>
      <c r="C163" s="19"/>
      <c r="D163" s="6"/>
      <c r="E163" s="19"/>
      <c r="F163" s="19"/>
      <c r="G163" s="7"/>
      <c r="H163" s="7"/>
      <c r="I163" s="7"/>
      <c r="J163" s="7"/>
      <c r="K163" s="6"/>
      <c r="L163" s="6"/>
      <c r="M163" s="6"/>
      <c r="N163" s="6"/>
      <c r="O163" s="6"/>
      <c r="P163" s="58"/>
      <c r="Q163" s="6"/>
      <c r="R163" s="58"/>
      <c r="S163" s="6"/>
      <c r="T163" s="6"/>
      <c r="U163" s="6"/>
      <c r="V163" s="38"/>
      <c r="W163" s="7"/>
      <c r="X163" s="38"/>
      <c r="Y163" s="6"/>
      <c r="Z163" s="6"/>
    </row>
    <row r="164" s="1" customFormat="1" ht="16.25" customHeight="1" spans="1:26">
      <c r="A164" s="6"/>
      <c r="B164" s="6"/>
      <c r="C164" s="19"/>
      <c r="D164" s="6"/>
      <c r="E164" s="19"/>
      <c r="F164" s="19"/>
      <c r="G164" s="7"/>
      <c r="H164" s="7"/>
      <c r="I164" s="7"/>
      <c r="J164" s="7"/>
      <c r="K164" s="6"/>
      <c r="L164" s="6"/>
      <c r="M164" s="6"/>
      <c r="N164" s="6"/>
      <c r="O164" s="6"/>
      <c r="P164" s="58"/>
      <c r="Q164" s="6"/>
      <c r="R164" s="58"/>
      <c r="S164" s="6"/>
      <c r="T164" s="6"/>
      <c r="U164" s="6"/>
      <c r="V164" s="38"/>
      <c r="W164" s="7"/>
      <c r="X164" s="38"/>
      <c r="Y164" s="6"/>
      <c r="Z164" s="6"/>
    </row>
    <row r="165" s="1" customFormat="1" ht="16.25" customHeight="1" spans="1:26">
      <c r="A165" s="6"/>
      <c r="B165" s="6"/>
      <c r="C165" s="19"/>
      <c r="D165" s="6"/>
      <c r="E165" s="19"/>
      <c r="F165" s="19"/>
      <c r="G165" s="7"/>
      <c r="H165" s="7"/>
      <c r="I165" s="7"/>
      <c r="J165" s="7"/>
      <c r="K165" s="6"/>
      <c r="L165" s="6"/>
      <c r="M165" s="6"/>
      <c r="N165" s="6"/>
      <c r="O165" s="6"/>
      <c r="P165" s="58"/>
      <c r="Q165" s="6"/>
      <c r="R165" s="58"/>
      <c r="S165" s="6"/>
      <c r="T165" s="6"/>
      <c r="U165" s="6"/>
      <c r="V165" s="38"/>
      <c r="W165" s="7"/>
      <c r="X165" s="38"/>
      <c r="Y165" s="6"/>
      <c r="Z165" s="6"/>
    </row>
    <row r="166" s="1" customFormat="1" ht="16.25" customHeight="1" spans="1:26">
      <c r="A166" s="6"/>
      <c r="B166" s="6"/>
      <c r="C166" s="19"/>
      <c r="D166" s="6"/>
      <c r="E166" s="19"/>
      <c r="F166" s="19"/>
      <c r="G166" s="7"/>
      <c r="H166" s="7"/>
      <c r="I166" s="7"/>
      <c r="J166" s="7"/>
      <c r="K166" s="6"/>
      <c r="L166" s="6"/>
      <c r="M166" s="6"/>
      <c r="N166" s="6"/>
      <c r="O166" s="6"/>
      <c r="P166" s="58"/>
      <c r="Q166" s="6"/>
      <c r="R166" s="58"/>
      <c r="S166" s="6"/>
      <c r="T166" s="6"/>
      <c r="U166" s="6"/>
      <c r="V166" s="38"/>
      <c r="W166" s="7"/>
      <c r="X166" s="38"/>
      <c r="Y166" s="6"/>
      <c r="Z166" s="6"/>
    </row>
    <row r="167" s="1" customFormat="1" ht="16.25" customHeight="1" spans="1:26">
      <c r="A167" s="6"/>
      <c r="B167" s="6"/>
      <c r="C167" s="19"/>
      <c r="D167" s="6"/>
      <c r="E167" s="19"/>
      <c r="F167" s="19"/>
      <c r="G167" s="7"/>
      <c r="H167" s="7"/>
      <c r="I167" s="7"/>
      <c r="J167" s="7"/>
      <c r="K167" s="6"/>
      <c r="L167" s="6"/>
      <c r="M167" s="6"/>
      <c r="N167" s="6"/>
      <c r="O167" s="6"/>
      <c r="P167" s="58"/>
      <c r="Q167" s="6"/>
      <c r="R167" s="58"/>
      <c r="S167" s="6"/>
      <c r="T167" s="6"/>
      <c r="U167" s="6"/>
      <c r="V167" s="38"/>
      <c r="W167" s="7"/>
      <c r="X167" s="38"/>
      <c r="Y167" s="6"/>
      <c r="Z167" s="6"/>
    </row>
    <row r="168" s="1" customFormat="1" ht="16.25" customHeight="1" spans="1:26">
      <c r="A168" s="6"/>
      <c r="B168" s="6"/>
      <c r="C168" s="19"/>
      <c r="D168" s="6"/>
      <c r="E168" s="19"/>
      <c r="F168" s="19"/>
      <c r="G168" s="7"/>
      <c r="H168" s="7"/>
      <c r="I168" s="7"/>
      <c r="J168" s="7"/>
      <c r="K168" s="6"/>
      <c r="L168" s="6"/>
      <c r="M168" s="6"/>
      <c r="N168" s="6"/>
      <c r="O168" s="6"/>
      <c r="P168" s="58"/>
      <c r="Q168" s="6"/>
      <c r="R168" s="58"/>
      <c r="S168" s="6"/>
      <c r="T168" s="6"/>
      <c r="U168" s="6"/>
      <c r="V168" s="38"/>
      <c r="W168" s="7"/>
      <c r="X168" s="38"/>
      <c r="Y168" s="6"/>
      <c r="Z168" s="6"/>
    </row>
    <row r="169" s="1" customFormat="1" ht="16.25" customHeight="1" spans="1:26">
      <c r="A169" s="6"/>
      <c r="B169" s="6"/>
      <c r="C169" s="19"/>
      <c r="D169" s="6"/>
      <c r="E169" s="19"/>
      <c r="F169" s="19"/>
      <c r="G169" s="7"/>
      <c r="H169" s="7"/>
      <c r="I169" s="7"/>
      <c r="J169" s="7"/>
      <c r="K169" s="6"/>
      <c r="L169" s="6"/>
      <c r="M169" s="6"/>
      <c r="N169" s="6"/>
      <c r="O169" s="6"/>
      <c r="P169" s="58"/>
      <c r="Q169" s="6"/>
      <c r="R169" s="58"/>
      <c r="S169" s="6"/>
      <c r="T169" s="6"/>
      <c r="U169" s="6"/>
      <c r="V169" s="38"/>
      <c r="W169" s="7"/>
      <c r="X169" s="38"/>
      <c r="Y169" s="6"/>
      <c r="Z169" s="6"/>
    </row>
    <row r="170" s="1" customFormat="1" ht="16.25" customHeight="1" spans="1:26">
      <c r="A170" s="6"/>
      <c r="B170" s="6"/>
      <c r="C170" s="19"/>
      <c r="D170" s="6"/>
      <c r="E170" s="19"/>
      <c r="F170" s="19"/>
      <c r="G170" s="7"/>
      <c r="H170" s="7"/>
      <c r="I170" s="7"/>
      <c r="J170" s="7"/>
      <c r="K170" s="6"/>
      <c r="L170" s="6"/>
      <c r="M170" s="6"/>
      <c r="N170" s="6"/>
      <c r="O170" s="6"/>
      <c r="P170" s="58"/>
      <c r="Q170" s="6"/>
      <c r="R170" s="58"/>
      <c r="S170" s="6"/>
      <c r="T170" s="6"/>
      <c r="U170" s="6"/>
      <c r="V170" s="38"/>
      <c r="W170" s="7"/>
      <c r="X170" s="38"/>
      <c r="Y170" s="6"/>
      <c r="Z170" s="6"/>
    </row>
    <row r="171" s="1" customFormat="1" ht="16.25" customHeight="1" spans="1:26">
      <c r="A171" s="6"/>
      <c r="B171" s="6"/>
      <c r="C171" s="19"/>
      <c r="D171" s="6"/>
      <c r="E171" s="19"/>
      <c r="F171" s="19"/>
      <c r="G171" s="7"/>
      <c r="H171" s="7"/>
      <c r="I171" s="7"/>
      <c r="J171" s="7"/>
      <c r="K171" s="6"/>
      <c r="L171" s="6"/>
      <c r="M171" s="6"/>
      <c r="N171" s="6"/>
      <c r="O171" s="6"/>
      <c r="P171" s="58"/>
      <c r="Q171" s="6"/>
      <c r="R171" s="58"/>
      <c r="S171" s="6"/>
      <c r="T171" s="6"/>
      <c r="U171" s="6"/>
      <c r="V171" s="38"/>
      <c r="W171" s="7"/>
      <c r="X171" s="38"/>
      <c r="Y171" s="6"/>
      <c r="Z171" s="6"/>
    </row>
    <row r="172" s="1" customFormat="1" ht="16.25" customHeight="1" spans="1:26">
      <c r="A172" s="6"/>
      <c r="B172" s="6"/>
      <c r="C172" s="19"/>
      <c r="D172" s="6"/>
      <c r="E172" s="19"/>
      <c r="F172" s="19"/>
      <c r="G172" s="7"/>
      <c r="H172" s="7"/>
      <c r="I172" s="7"/>
      <c r="J172" s="7"/>
      <c r="K172" s="6"/>
      <c r="L172" s="6"/>
      <c r="M172" s="6"/>
      <c r="N172" s="6"/>
      <c r="O172" s="6"/>
      <c r="P172" s="58"/>
      <c r="Q172" s="6"/>
      <c r="R172" s="58"/>
      <c r="S172" s="6"/>
      <c r="T172" s="6"/>
      <c r="U172" s="6"/>
      <c r="V172" s="38"/>
      <c r="W172" s="7"/>
      <c r="X172" s="38"/>
      <c r="Y172" s="6"/>
      <c r="Z172" s="6"/>
    </row>
    <row r="173" s="1" customFormat="1" ht="16.25" customHeight="1" spans="1:26">
      <c r="A173" s="6"/>
      <c r="B173" s="6"/>
      <c r="C173" s="19"/>
      <c r="D173" s="6"/>
      <c r="E173" s="19"/>
      <c r="F173" s="19"/>
      <c r="G173" s="7"/>
      <c r="H173" s="7"/>
      <c r="I173" s="7"/>
      <c r="J173" s="7"/>
      <c r="K173" s="6"/>
      <c r="L173" s="6"/>
      <c r="M173" s="6"/>
      <c r="N173" s="6"/>
      <c r="O173" s="6"/>
      <c r="P173" s="58"/>
      <c r="Q173" s="6"/>
      <c r="R173" s="58"/>
      <c r="S173" s="6"/>
      <c r="T173" s="6"/>
      <c r="U173" s="6"/>
      <c r="V173" s="38"/>
      <c r="W173" s="7"/>
      <c r="X173" s="38"/>
      <c r="Y173" s="6"/>
      <c r="Z173" s="6"/>
    </row>
    <row r="174" s="1" customFormat="1" ht="16.25" customHeight="1" spans="1:26">
      <c r="A174" s="6"/>
      <c r="B174" s="6"/>
      <c r="C174" s="19"/>
      <c r="D174" s="6"/>
      <c r="E174" s="19"/>
      <c r="F174" s="19"/>
      <c r="G174" s="7"/>
      <c r="H174" s="7"/>
      <c r="I174" s="7"/>
      <c r="J174" s="7"/>
      <c r="K174" s="6"/>
      <c r="L174" s="6"/>
      <c r="M174" s="6"/>
      <c r="N174" s="6"/>
      <c r="O174" s="6"/>
      <c r="P174" s="58"/>
      <c r="Q174" s="6"/>
      <c r="R174" s="58"/>
      <c r="S174" s="6"/>
      <c r="T174" s="6"/>
      <c r="U174" s="6"/>
      <c r="V174" s="38"/>
      <c r="W174" s="7"/>
      <c r="X174" s="38"/>
      <c r="Y174" s="6"/>
      <c r="Z174" s="6"/>
    </row>
    <row r="175" s="1" customFormat="1" ht="16.25" customHeight="1" spans="1:26">
      <c r="A175" s="6"/>
      <c r="B175" s="6"/>
      <c r="C175" s="19"/>
      <c r="D175" s="6"/>
      <c r="E175" s="19"/>
      <c r="F175" s="19"/>
      <c r="G175" s="7"/>
      <c r="H175" s="7"/>
      <c r="I175" s="7"/>
      <c r="J175" s="7"/>
      <c r="K175" s="6"/>
      <c r="L175" s="6"/>
      <c r="M175" s="6"/>
      <c r="N175" s="6"/>
      <c r="O175" s="6"/>
      <c r="P175" s="58"/>
      <c r="Q175" s="6"/>
      <c r="R175" s="58"/>
      <c r="S175" s="6"/>
      <c r="T175" s="6"/>
      <c r="U175" s="6"/>
      <c r="V175" s="38"/>
      <c r="W175" s="7"/>
      <c r="X175" s="38"/>
      <c r="Y175" s="6"/>
      <c r="Z175" s="6"/>
    </row>
    <row r="176" s="1" customFormat="1" ht="16.25" customHeight="1" spans="1:26">
      <c r="A176" s="6"/>
      <c r="B176" s="6"/>
      <c r="C176" s="19"/>
      <c r="D176" s="6"/>
      <c r="E176" s="19"/>
      <c r="F176" s="19"/>
      <c r="G176" s="7"/>
      <c r="H176" s="7"/>
      <c r="I176" s="7"/>
      <c r="J176" s="7"/>
      <c r="K176" s="6"/>
      <c r="L176" s="6"/>
      <c r="M176" s="6"/>
      <c r="N176" s="6"/>
      <c r="O176" s="6"/>
      <c r="P176" s="58"/>
      <c r="Q176" s="6"/>
      <c r="R176" s="58"/>
      <c r="S176" s="6"/>
      <c r="T176" s="6"/>
      <c r="U176" s="6"/>
      <c r="V176" s="38"/>
      <c r="W176" s="7"/>
      <c r="X176" s="38"/>
      <c r="Y176" s="6"/>
      <c r="Z176" s="6"/>
    </row>
    <row r="177" s="1" customFormat="1" ht="16.25" customHeight="1" spans="1:26">
      <c r="A177" s="6"/>
      <c r="B177" s="6"/>
      <c r="C177" s="19"/>
      <c r="D177" s="6"/>
      <c r="E177" s="19"/>
      <c r="F177" s="19"/>
      <c r="G177" s="7"/>
      <c r="H177" s="7"/>
      <c r="I177" s="7"/>
      <c r="J177" s="7"/>
      <c r="K177" s="6"/>
      <c r="L177" s="6"/>
      <c r="M177" s="6"/>
      <c r="N177" s="6"/>
      <c r="O177" s="6"/>
      <c r="P177" s="58"/>
      <c r="Q177" s="6"/>
      <c r="R177" s="58"/>
      <c r="S177" s="6"/>
      <c r="T177" s="6"/>
      <c r="U177" s="6"/>
      <c r="V177" s="38"/>
      <c r="W177" s="7"/>
      <c r="X177" s="38"/>
      <c r="Y177" s="6"/>
      <c r="Z177" s="6"/>
    </row>
    <row r="178" s="1" customFormat="1" ht="16.25" customHeight="1" spans="1:26">
      <c r="A178" s="6"/>
      <c r="B178" s="6"/>
      <c r="C178" s="19"/>
      <c r="D178" s="6"/>
      <c r="E178" s="19"/>
      <c r="F178" s="19"/>
      <c r="G178" s="7"/>
      <c r="H178" s="7"/>
      <c r="I178" s="7"/>
      <c r="J178" s="7"/>
      <c r="K178" s="6"/>
      <c r="L178" s="6"/>
      <c r="M178" s="6"/>
      <c r="N178" s="6"/>
      <c r="O178" s="6"/>
      <c r="P178" s="58"/>
      <c r="Q178" s="6"/>
      <c r="R178" s="58"/>
      <c r="S178" s="6"/>
      <c r="T178" s="6"/>
      <c r="U178" s="6"/>
      <c r="V178" s="38"/>
      <c r="W178" s="7"/>
      <c r="X178" s="38"/>
      <c r="Y178" s="6"/>
      <c r="Z178" s="6"/>
    </row>
    <row r="179" s="1" customFormat="1" ht="16.25" customHeight="1" spans="1:26">
      <c r="A179" s="6"/>
      <c r="B179" s="6"/>
      <c r="C179" s="19"/>
      <c r="D179" s="6"/>
      <c r="E179" s="19"/>
      <c r="F179" s="19"/>
      <c r="G179" s="7"/>
      <c r="H179" s="7"/>
      <c r="I179" s="7"/>
      <c r="J179" s="7"/>
      <c r="K179" s="6"/>
      <c r="L179" s="6"/>
      <c r="M179" s="6"/>
      <c r="N179" s="6"/>
      <c r="O179" s="6"/>
      <c r="P179" s="58"/>
      <c r="Q179" s="6"/>
      <c r="R179" s="58"/>
      <c r="S179" s="6"/>
      <c r="T179" s="6"/>
      <c r="U179" s="6"/>
      <c r="V179" s="38"/>
      <c r="W179" s="7"/>
      <c r="X179" s="38"/>
      <c r="Y179" s="6"/>
      <c r="Z179" s="6"/>
    </row>
    <row r="180" s="1" customFormat="1" ht="16.25" customHeight="1" spans="1:26">
      <c r="A180" s="6"/>
      <c r="B180" s="6"/>
      <c r="C180" s="19"/>
      <c r="D180" s="6"/>
      <c r="E180" s="19"/>
      <c r="F180" s="19"/>
      <c r="G180" s="7"/>
      <c r="H180" s="7"/>
      <c r="I180" s="7"/>
      <c r="J180" s="7"/>
      <c r="K180" s="6"/>
      <c r="L180" s="6"/>
      <c r="M180" s="6"/>
      <c r="N180" s="6"/>
      <c r="O180" s="6"/>
      <c r="P180" s="58"/>
      <c r="Q180" s="6"/>
      <c r="R180" s="58"/>
      <c r="S180" s="6"/>
      <c r="T180" s="6"/>
      <c r="U180" s="6"/>
      <c r="V180" s="38"/>
      <c r="W180" s="7"/>
      <c r="X180" s="38"/>
      <c r="Y180" s="6"/>
      <c r="Z180" s="6"/>
    </row>
    <row r="181" s="1" customFormat="1" ht="16.25" customHeight="1" spans="1:26">
      <c r="A181" s="6"/>
      <c r="B181" s="6"/>
      <c r="C181" s="19"/>
      <c r="D181" s="6"/>
      <c r="E181" s="19"/>
      <c r="F181" s="19"/>
      <c r="G181" s="7"/>
      <c r="H181" s="7"/>
      <c r="I181" s="7"/>
      <c r="J181" s="7"/>
      <c r="K181" s="6"/>
      <c r="L181" s="6"/>
      <c r="M181" s="6"/>
      <c r="N181" s="6"/>
      <c r="O181" s="6"/>
      <c r="P181" s="58"/>
      <c r="Q181" s="6"/>
      <c r="R181" s="58"/>
      <c r="S181" s="6"/>
      <c r="T181" s="6"/>
      <c r="U181" s="6"/>
      <c r="V181" s="38"/>
      <c r="W181" s="7"/>
      <c r="X181" s="38"/>
      <c r="Y181" s="6"/>
      <c r="Z181" s="6"/>
    </row>
    <row r="182" s="1" customFormat="1" ht="16.25" customHeight="1" spans="1:26">
      <c r="A182" s="6"/>
      <c r="B182" s="6"/>
      <c r="C182" s="19"/>
      <c r="D182" s="6"/>
      <c r="E182" s="19"/>
      <c r="F182" s="19"/>
      <c r="G182" s="7"/>
      <c r="H182" s="7"/>
      <c r="I182" s="7"/>
      <c r="J182" s="7"/>
      <c r="K182" s="6"/>
      <c r="L182" s="6"/>
      <c r="M182" s="6"/>
      <c r="N182" s="6"/>
      <c r="O182" s="6"/>
      <c r="P182" s="58"/>
      <c r="Q182" s="6"/>
      <c r="R182" s="58"/>
      <c r="S182" s="6"/>
      <c r="T182" s="6"/>
      <c r="U182" s="6"/>
      <c r="V182" s="38"/>
      <c r="W182" s="7"/>
      <c r="X182" s="38"/>
      <c r="Y182" s="6"/>
      <c r="Z182" s="6"/>
    </row>
    <row r="183" s="1" customFormat="1" ht="16.25" customHeight="1" spans="1:26">
      <c r="A183" s="6"/>
      <c r="B183" s="6"/>
      <c r="C183" s="19"/>
      <c r="D183" s="6"/>
      <c r="E183" s="19"/>
      <c r="F183" s="19"/>
      <c r="G183" s="7"/>
      <c r="H183" s="7"/>
      <c r="I183" s="7"/>
      <c r="J183" s="7"/>
      <c r="K183" s="6"/>
      <c r="L183" s="6"/>
      <c r="M183" s="6"/>
      <c r="N183" s="6"/>
      <c r="O183" s="6"/>
      <c r="P183" s="58"/>
      <c r="Q183" s="6"/>
      <c r="R183" s="58"/>
      <c r="S183" s="6"/>
      <c r="T183" s="6"/>
      <c r="U183" s="6"/>
      <c r="V183" s="38"/>
      <c r="W183" s="7"/>
      <c r="X183" s="38"/>
      <c r="Y183" s="6"/>
      <c r="Z183" s="6"/>
    </row>
    <row r="184" s="1" customFormat="1" ht="16.25" customHeight="1" spans="1:26">
      <c r="A184" s="6"/>
      <c r="B184" s="6"/>
      <c r="C184" s="19"/>
      <c r="D184" s="6"/>
      <c r="E184" s="19"/>
      <c r="F184" s="19"/>
      <c r="G184" s="7"/>
      <c r="H184" s="7"/>
      <c r="I184" s="7"/>
      <c r="J184" s="7"/>
      <c r="K184" s="6"/>
      <c r="L184" s="6"/>
      <c r="M184" s="6"/>
      <c r="N184" s="6"/>
      <c r="O184" s="6"/>
      <c r="P184" s="58"/>
      <c r="Q184" s="6"/>
      <c r="R184" s="58"/>
      <c r="S184" s="6"/>
      <c r="T184" s="6"/>
      <c r="U184" s="6"/>
      <c r="V184" s="38"/>
      <c r="W184" s="7"/>
      <c r="X184" s="38"/>
      <c r="Y184" s="6"/>
      <c r="Z184" s="6"/>
    </row>
    <row r="185" s="1" customFormat="1" ht="16.25" customHeight="1" spans="1:26">
      <c r="A185" s="6"/>
      <c r="B185" s="6"/>
      <c r="C185" s="19"/>
      <c r="D185" s="6"/>
      <c r="E185" s="19"/>
      <c r="F185" s="19"/>
      <c r="G185" s="7"/>
      <c r="H185" s="7"/>
      <c r="I185" s="7"/>
      <c r="J185" s="7"/>
      <c r="K185" s="6"/>
      <c r="L185" s="6"/>
      <c r="M185" s="6"/>
      <c r="N185" s="6"/>
      <c r="O185" s="6"/>
      <c r="P185" s="58"/>
      <c r="Q185" s="6"/>
      <c r="R185" s="58"/>
      <c r="S185" s="6"/>
      <c r="T185" s="6"/>
      <c r="U185" s="6"/>
      <c r="V185" s="38"/>
      <c r="W185" s="7"/>
      <c r="X185" s="38"/>
      <c r="Y185" s="6"/>
      <c r="Z185" s="6"/>
    </row>
    <row r="186" s="1" customFormat="1" ht="16.25" customHeight="1" spans="1:26">
      <c r="A186" s="6"/>
      <c r="B186" s="6"/>
      <c r="C186" s="19"/>
      <c r="D186" s="6"/>
      <c r="E186" s="19"/>
      <c r="F186" s="19"/>
      <c r="G186" s="7"/>
      <c r="H186" s="7"/>
      <c r="I186" s="7"/>
      <c r="J186" s="7"/>
      <c r="K186" s="6"/>
      <c r="L186" s="6"/>
      <c r="M186" s="6"/>
      <c r="N186" s="6"/>
      <c r="O186" s="6"/>
      <c r="P186" s="58"/>
      <c r="Q186" s="6"/>
      <c r="R186" s="58"/>
      <c r="S186" s="6"/>
      <c r="T186" s="6"/>
      <c r="U186" s="6"/>
      <c r="V186" s="38"/>
      <c r="W186" s="7"/>
      <c r="X186" s="38"/>
      <c r="Y186" s="6"/>
      <c r="Z186" s="6"/>
    </row>
    <row r="187" s="1" customFormat="1" ht="16.25" customHeight="1" spans="1:26">
      <c r="A187" s="6"/>
      <c r="B187" s="6"/>
      <c r="C187" s="19"/>
      <c r="D187" s="6"/>
      <c r="E187" s="19"/>
      <c r="F187" s="19"/>
      <c r="G187" s="7"/>
      <c r="H187" s="7"/>
      <c r="I187" s="7"/>
      <c r="J187" s="7"/>
      <c r="K187" s="6"/>
      <c r="L187" s="6"/>
      <c r="M187" s="6"/>
      <c r="N187" s="6"/>
      <c r="O187" s="6"/>
      <c r="P187" s="58"/>
      <c r="Q187" s="6"/>
      <c r="R187" s="58"/>
      <c r="S187" s="6"/>
      <c r="T187" s="6"/>
      <c r="U187" s="6"/>
      <c r="V187" s="38"/>
      <c r="W187" s="7"/>
      <c r="X187" s="38"/>
      <c r="Y187" s="6"/>
      <c r="Z187" s="6"/>
    </row>
    <row r="188" s="1" customFormat="1" ht="16.25" customHeight="1" spans="1:26">
      <c r="A188" s="6"/>
      <c r="B188" s="6"/>
      <c r="C188" s="19"/>
      <c r="D188" s="6"/>
      <c r="E188" s="19"/>
      <c r="F188" s="19"/>
      <c r="G188" s="7"/>
      <c r="H188" s="7"/>
      <c r="I188" s="7"/>
      <c r="J188" s="7"/>
      <c r="K188" s="6"/>
      <c r="L188" s="6"/>
      <c r="M188" s="6"/>
      <c r="N188" s="6"/>
      <c r="O188" s="6"/>
      <c r="P188" s="58"/>
      <c r="Q188" s="6"/>
      <c r="R188" s="58"/>
      <c r="S188" s="6"/>
      <c r="T188" s="6"/>
      <c r="U188" s="6"/>
      <c r="V188" s="38"/>
      <c r="W188" s="7"/>
      <c r="X188" s="38"/>
      <c r="Y188" s="6"/>
      <c r="Z188" s="6"/>
    </row>
    <row r="189" s="1" customFormat="1" ht="16.25" customHeight="1" spans="1:26">
      <c r="A189" s="6"/>
      <c r="B189" s="6"/>
      <c r="C189" s="19"/>
      <c r="D189" s="6"/>
      <c r="E189" s="19"/>
      <c r="F189" s="19"/>
      <c r="G189" s="7"/>
      <c r="H189" s="7"/>
      <c r="I189" s="7"/>
      <c r="J189" s="7"/>
      <c r="K189" s="6"/>
      <c r="L189" s="6"/>
      <c r="M189" s="6"/>
      <c r="N189" s="6"/>
      <c r="O189" s="6"/>
      <c r="P189" s="58"/>
      <c r="Q189" s="6"/>
      <c r="R189" s="58"/>
      <c r="S189" s="6"/>
      <c r="T189" s="6"/>
      <c r="U189" s="6"/>
      <c r="V189" s="38"/>
      <c r="W189" s="7"/>
      <c r="X189" s="38"/>
      <c r="Y189" s="6"/>
      <c r="Z189" s="6"/>
    </row>
    <row r="190" s="1" customFormat="1" ht="16.25" customHeight="1" spans="1:26">
      <c r="A190" s="6"/>
      <c r="B190" s="6"/>
      <c r="C190" s="19"/>
      <c r="D190" s="6"/>
      <c r="E190" s="19"/>
      <c r="F190" s="19"/>
      <c r="G190" s="7"/>
      <c r="H190" s="7"/>
      <c r="I190" s="7"/>
      <c r="J190" s="7"/>
      <c r="K190" s="6"/>
      <c r="L190" s="6"/>
      <c r="M190" s="6"/>
      <c r="N190" s="6"/>
      <c r="O190" s="6"/>
      <c r="P190" s="58"/>
      <c r="Q190" s="6"/>
      <c r="R190" s="58"/>
      <c r="S190" s="6"/>
      <c r="T190" s="6"/>
      <c r="U190" s="6"/>
      <c r="V190" s="38"/>
      <c r="W190" s="7"/>
      <c r="X190" s="38"/>
      <c r="Y190" s="6"/>
      <c r="Z190" s="6"/>
    </row>
    <row r="191" s="1" customFormat="1" ht="16.25" customHeight="1" spans="1:26">
      <c r="A191" s="6"/>
      <c r="B191" s="6"/>
      <c r="C191" s="19"/>
      <c r="D191" s="6"/>
      <c r="E191" s="19"/>
      <c r="F191" s="19"/>
      <c r="G191" s="7"/>
      <c r="H191" s="7"/>
      <c r="I191" s="7"/>
      <c r="J191" s="7"/>
      <c r="K191" s="6"/>
      <c r="L191" s="6"/>
      <c r="M191" s="6"/>
      <c r="N191" s="6"/>
      <c r="O191" s="6"/>
      <c r="P191" s="58"/>
      <c r="Q191" s="6"/>
      <c r="R191" s="58"/>
      <c r="S191" s="6"/>
      <c r="T191" s="6"/>
      <c r="U191" s="6"/>
      <c r="V191" s="38"/>
      <c r="W191" s="7"/>
      <c r="X191" s="38"/>
      <c r="Y191" s="6"/>
      <c r="Z191" s="6"/>
    </row>
    <row r="192" s="1" customFormat="1" ht="16.25" customHeight="1" spans="1:26">
      <c r="A192" s="6"/>
      <c r="B192" s="6"/>
      <c r="C192" s="19"/>
      <c r="D192" s="6"/>
      <c r="E192" s="19"/>
      <c r="F192" s="19"/>
      <c r="G192" s="7"/>
      <c r="H192" s="7"/>
      <c r="I192" s="7"/>
      <c r="J192" s="7"/>
      <c r="K192" s="6"/>
      <c r="L192" s="6"/>
      <c r="M192" s="6"/>
      <c r="N192" s="6"/>
      <c r="O192" s="6"/>
      <c r="P192" s="58"/>
      <c r="Q192" s="6"/>
      <c r="R192" s="58"/>
      <c r="S192" s="6"/>
      <c r="T192" s="6"/>
      <c r="U192" s="6"/>
      <c r="V192" s="38"/>
      <c r="W192" s="7"/>
      <c r="X192" s="38"/>
      <c r="Y192" s="6"/>
      <c r="Z192" s="6"/>
    </row>
    <row r="193" s="1" customFormat="1" ht="16.25" customHeight="1" spans="1:26">
      <c r="A193" s="6"/>
      <c r="B193" s="6"/>
      <c r="C193" s="19"/>
      <c r="D193" s="6"/>
      <c r="E193" s="19"/>
      <c r="F193" s="19"/>
      <c r="G193" s="7"/>
      <c r="H193" s="7"/>
      <c r="I193" s="7"/>
      <c r="J193" s="7"/>
      <c r="K193" s="6"/>
      <c r="L193" s="6"/>
      <c r="M193" s="6"/>
      <c r="N193" s="6"/>
      <c r="O193" s="6"/>
      <c r="P193" s="58"/>
      <c r="Q193" s="6"/>
      <c r="R193" s="58"/>
      <c r="S193" s="6"/>
      <c r="T193" s="6"/>
      <c r="U193" s="6"/>
      <c r="V193" s="38"/>
      <c r="W193" s="7"/>
      <c r="X193" s="38"/>
      <c r="Y193" s="6"/>
      <c r="Z193" s="6"/>
    </row>
    <row r="194" s="1" customFormat="1" ht="16.25" customHeight="1" spans="1:26">
      <c r="A194" s="6"/>
      <c r="B194" s="6"/>
      <c r="C194" s="19"/>
      <c r="D194" s="6"/>
      <c r="E194" s="19"/>
      <c r="F194" s="19"/>
      <c r="G194" s="7"/>
      <c r="H194" s="7"/>
      <c r="I194" s="7"/>
      <c r="J194" s="7"/>
      <c r="K194" s="6"/>
      <c r="L194" s="6"/>
      <c r="M194" s="6"/>
      <c r="N194" s="6"/>
      <c r="O194" s="6"/>
      <c r="P194" s="58"/>
      <c r="Q194" s="6"/>
      <c r="R194" s="58"/>
      <c r="S194" s="6"/>
      <c r="T194" s="6"/>
      <c r="U194" s="6"/>
      <c r="V194" s="38"/>
      <c r="W194" s="7"/>
      <c r="X194" s="38"/>
      <c r="Y194" s="6"/>
      <c r="Z194" s="6"/>
    </row>
    <row r="195" s="1" customFormat="1" ht="16.25" customHeight="1" spans="1:26">
      <c r="A195" s="6"/>
      <c r="B195" s="6"/>
      <c r="C195" s="19"/>
      <c r="D195" s="6"/>
      <c r="E195" s="19"/>
      <c r="F195" s="19"/>
      <c r="G195" s="7"/>
      <c r="H195" s="7"/>
      <c r="I195" s="7"/>
      <c r="J195" s="7"/>
      <c r="K195" s="6"/>
      <c r="L195" s="6"/>
      <c r="M195" s="6"/>
      <c r="N195" s="6"/>
      <c r="O195" s="6"/>
      <c r="P195" s="58"/>
      <c r="Q195" s="6"/>
      <c r="R195" s="58"/>
      <c r="S195" s="6"/>
      <c r="T195" s="6"/>
      <c r="U195" s="6"/>
      <c r="V195" s="38"/>
      <c r="W195" s="7"/>
      <c r="X195" s="38"/>
      <c r="Y195" s="6"/>
      <c r="Z195" s="6"/>
    </row>
    <row r="196" s="1" customFormat="1" ht="16.25" customHeight="1" spans="1:26">
      <c r="A196" s="6"/>
      <c r="B196" s="6"/>
      <c r="C196" s="19"/>
      <c r="D196" s="6"/>
      <c r="E196" s="19"/>
      <c r="F196" s="19"/>
      <c r="G196" s="7"/>
      <c r="H196" s="7"/>
      <c r="I196" s="7"/>
      <c r="J196" s="7"/>
      <c r="K196" s="6"/>
      <c r="L196" s="6"/>
      <c r="M196" s="6"/>
      <c r="N196" s="6"/>
      <c r="O196" s="6"/>
      <c r="P196" s="58"/>
      <c r="Q196" s="6"/>
      <c r="R196" s="58"/>
      <c r="S196" s="6"/>
      <c r="T196" s="6"/>
      <c r="U196" s="6"/>
      <c r="V196" s="38"/>
      <c r="W196" s="7"/>
      <c r="X196" s="38"/>
      <c r="Y196" s="6"/>
      <c r="Z196" s="6"/>
    </row>
    <row r="197" s="1" customFormat="1" ht="16.25" customHeight="1" spans="1:26">
      <c r="A197" s="6"/>
      <c r="B197" s="6"/>
      <c r="C197" s="19"/>
      <c r="D197" s="6"/>
      <c r="E197" s="19"/>
      <c r="F197" s="19"/>
      <c r="G197" s="7"/>
      <c r="H197" s="7"/>
      <c r="I197" s="7"/>
      <c r="J197" s="7"/>
      <c r="K197" s="6"/>
      <c r="L197" s="6"/>
      <c r="M197" s="6"/>
      <c r="N197" s="6"/>
      <c r="O197" s="6"/>
      <c r="P197" s="58"/>
      <c r="Q197" s="6"/>
      <c r="R197" s="58"/>
      <c r="S197" s="6"/>
      <c r="T197" s="6"/>
      <c r="U197" s="6"/>
      <c r="V197" s="38"/>
      <c r="W197" s="7"/>
      <c r="X197" s="38"/>
      <c r="Y197" s="6"/>
      <c r="Z197" s="6"/>
    </row>
    <row r="198" s="1" customFormat="1" ht="16.25" customHeight="1" spans="1:26">
      <c r="A198" s="6"/>
      <c r="B198" s="6"/>
      <c r="C198" s="19"/>
      <c r="D198" s="6"/>
      <c r="E198" s="19"/>
      <c r="F198" s="19"/>
      <c r="G198" s="7"/>
      <c r="H198" s="7"/>
      <c r="I198" s="7"/>
      <c r="J198" s="7"/>
      <c r="K198" s="6"/>
      <c r="L198" s="6"/>
      <c r="M198" s="6"/>
      <c r="N198" s="6"/>
      <c r="O198" s="6"/>
      <c r="P198" s="58"/>
      <c r="Q198" s="6"/>
      <c r="R198" s="58"/>
      <c r="S198" s="6"/>
      <c r="T198" s="6"/>
      <c r="U198" s="6"/>
      <c r="V198" s="38"/>
      <c r="W198" s="7"/>
      <c r="X198" s="38"/>
      <c r="Y198" s="6"/>
      <c r="Z198" s="6"/>
    </row>
  </sheetData>
  <autoFilter ref="A5:Z154">
    <extLst/>
  </autoFilter>
  <mergeCells count="25">
    <mergeCell ref="A1:X1"/>
    <mergeCell ref="M4:N4"/>
    <mergeCell ref="O4:Q4"/>
    <mergeCell ref="A151:C151"/>
    <mergeCell ref="A152:C152"/>
    <mergeCell ref="A153:C15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R4:R5"/>
    <mergeCell ref="S4:S5"/>
    <mergeCell ref="T4:T5"/>
    <mergeCell ref="U4:U5"/>
    <mergeCell ref="V4:V5"/>
    <mergeCell ref="W4:W5"/>
    <mergeCell ref="X4:X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workbookViewId="0">
      <selection activeCell="N7" sqref="N7:N8"/>
    </sheetView>
  </sheetViews>
  <sheetFormatPr defaultColWidth="14" defaultRowHeight="14"/>
  <cols>
    <col min="1" max="1" width="5.90909090909091" style="1" customWidth="1"/>
    <col min="2" max="2" width="7.81818181818182" style="2" customWidth="1"/>
    <col min="3" max="3" width="14.3636363636364" style="2" customWidth="1"/>
    <col min="4" max="4" width="14.8181818181818" style="3" customWidth="1"/>
    <col min="5" max="5" width="9.18181818181818" style="3" customWidth="1"/>
    <col min="6" max="6" width="13.1818181818182" style="3" customWidth="1"/>
    <col min="7" max="7" width="4.81818181818182" style="1" hidden="1" customWidth="1"/>
    <col min="8" max="8" width="6.81818181818182" style="1" hidden="1" customWidth="1"/>
    <col min="9" max="9" width="14.3636363636364" style="1" hidden="1" customWidth="1"/>
    <col min="10" max="10" width="15.1818181818182" style="1" hidden="1" customWidth="1"/>
    <col min="11" max="11" width="7.90909090909091" style="1" customWidth="1"/>
    <col min="12" max="12" width="13.7272727272727" style="1" customWidth="1"/>
    <col min="13" max="13" width="12.0909090909091" style="1" customWidth="1"/>
    <col min="14" max="14" width="13.8181818181818" style="1" customWidth="1"/>
    <col min="15" max="15" width="9.30909090909091" style="1" hidden="1" customWidth="1"/>
    <col min="16" max="16" width="9.72727272727273" style="1" hidden="1" customWidth="1"/>
    <col min="17" max="17" width="12.3636363636364" style="4" customWidth="1"/>
    <col min="18" max="20" width="12.7454545454545" style="1" customWidth="1"/>
    <col min="21" max="16384" width="14" style="1"/>
  </cols>
  <sheetData>
    <row r="1" s="1" customFormat="1" ht="25.5" customHeight="1" spans="1:19">
      <c r="A1" s="5" t="s">
        <v>685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7"/>
      <c r="R1" s="6"/>
      <c r="S1" s="6"/>
    </row>
    <row r="2" s="1" customFormat="1" ht="25.5" customHeight="1" spans="1:19">
      <c r="A2" s="5"/>
      <c r="B2" s="5"/>
      <c r="C2" s="5"/>
      <c r="D2" s="5"/>
      <c r="E2" s="5"/>
      <c r="F2" s="5"/>
      <c r="G2" s="5"/>
      <c r="H2" s="5"/>
      <c r="I2" s="23" t="s">
        <v>1</v>
      </c>
      <c r="J2" s="23"/>
      <c r="K2" s="23" t="s">
        <v>1</v>
      </c>
      <c r="L2" s="23"/>
      <c r="M2" s="5"/>
      <c r="N2" s="5"/>
      <c r="O2" s="5"/>
      <c r="P2" s="5"/>
      <c r="Q2" s="37"/>
      <c r="R2" s="6"/>
      <c r="S2" s="6"/>
    </row>
    <row r="3" s="1" customFormat="1" ht="27" customHeight="1" spans="1:19">
      <c r="A3" s="6" t="s">
        <v>24</v>
      </c>
      <c r="B3" s="2"/>
      <c r="D3" s="7"/>
      <c r="E3" s="7"/>
      <c r="F3" s="8"/>
      <c r="G3" s="8"/>
      <c r="H3" s="8"/>
      <c r="I3" s="8"/>
      <c r="J3" s="6"/>
      <c r="K3" s="6"/>
      <c r="L3" s="6"/>
      <c r="M3" s="6"/>
      <c r="N3" s="6"/>
      <c r="O3" s="6"/>
      <c r="P3" s="6"/>
      <c r="Q3" s="38" t="s">
        <v>25</v>
      </c>
      <c r="R3" s="6"/>
      <c r="S3" s="6"/>
    </row>
    <row r="4" s="1" customFormat="1" ht="33" customHeight="1" spans="1:19">
      <c r="A4" s="9" t="s">
        <v>26</v>
      </c>
      <c r="B4" s="9" t="s">
        <v>686</v>
      </c>
      <c r="C4" s="9" t="s">
        <v>687</v>
      </c>
      <c r="D4" s="10" t="s">
        <v>688</v>
      </c>
      <c r="E4" s="10" t="s">
        <v>689</v>
      </c>
      <c r="F4" s="10" t="s">
        <v>690</v>
      </c>
      <c r="G4" s="10" t="s">
        <v>90</v>
      </c>
      <c r="H4" s="10" t="s">
        <v>91</v>
      </c>
      <c r="I4" s="24" t="s">
        <v>32</v>
      </c>
      <c r="J4" s="25"/>
      <c r="K4" s="26" t="s">
        <v>691</v>
      </c>
      <c r="L4" s="10" t="s">
        <v>692</v>
      </c>
      <c r="M4" s="10" t="s">
        <v>33</v>
      </c>
      <c r="N4" s="10" t="s">
        <v>5</v>
      </c>
      <c r="O4" s="10" t="s">
        <v>7</v>
      </c>
      <c r="P4" s="10" t="s">
        <v>34</v>
      </c>
      <c r="Q4" s="26" t="s">
        <v>6</v>
      </c>
      <c r="R4" s="6"/>
      <c r="S4" s="6"/>
    </row>
    <row r="5" s="1" customFormat="1" ht="33" customHeight="1" spans="1:19">
      <c r="A5" s="11"/>
      <c r="B5" s="11"/>
      <c r="C5" s="11"/>
      <c r="D5" s="12"/>
      <c r="E5" s="12"/>
      <c r="F5" s="12"/>
      <c r="G5" s="12"/>
      <c r="H5" s="12"/>
      <c r="I5" s="26" t="s">
        <v>94</v>
      </c>
      <c r="J5" s="26" t="s">
        <v>95</v>
      </c>
      <c r="K5" s="26"/>
      <c r="L5" s="12"/>
      <c r="M5" s="12"/>
      <c r="N5" s="12"/>
      <c r="O5" s="12"/>
      <c r="P5" s="12"/>
      <c r="Q5" s="26"/>
      <c r="R5" s="6"/>
      <c r="S5" s="6"/>
    </row>
    <row r="6" s="1" customFormat="1" ht="82" customHeight="1" spans="1:19">
      <c r="A6" s="13" t="s">
        <v>35</v>
      </c>
      <c r="B6" s="14" t="s">
        <v>66</v>
      </c>
      <c r="C6" s="14" t="s">
        <v>693</v>
      </c>
      <c r="D6" s="13"/>
      <c r="E6" s="13" t="s">
        <v>694</v>
      </c>
      <c r="F6" s="15" t="s">
        <v>695</v>
      </c>
      <c r="G6" s="16">
        <v>240</v>
      </c>
      <c r="H6" s="16">
        <v>84</v>
      </c>
      <c r="I6" s="27">
        <v>36410.26</v>
      </c>
      <c r="J6" s="27">
        <v>11687.71</v>
      </c>
      <c r="K6" s="28" t="s">
        <v>696</v>
      </c>
      <c r="L6" s="29">
        <v>1100</v>
      </c>
      <c r="M6" s="30">
        <v>0.6</v>
      </c>
      <c r="N6" s="29">
        <f>ROUND(L6*M6,-2)</f>
        <v>700</v>
      </c>
      <c r="O6" s="31"/>
      <c r="P6" s="31"/>
      <c r="Q6" s="39" t="s">
        <v>697</v>
      </c>
      <c r="R6" s="6"/>
      <c r="S6" s="6"/>
    </row>
    <row r="7" s="1" customFormat="1" ht="82" customHeight="1" spans="1:19">
      <c r="A7" s="13" t="s">
        <v>41</v>
      </c>
      <c r="B7" s="14" t="s">
        <v>311</v>
      </c>
      <c r="C7" s="14" t="s">
        <v>698</v>
      </c>
      <c r="D7" s="13"/>
      <c r="E7" s="13" t="s">
        <v>699</v>
      </c>
      <c r="F7" s="15" t="s">
        <v>700</v>
      </c>
      <c r="G7" s="16">
        <v>120</v>
      </c>
      <c r="H7" s="16">
        <v>82</v>
      </c>
      <c r="I7" s="27">
        <v>7029540</v>
      </c>
      <c r="J7" s="27">
        <v>2370126.63</v>
      </c>
      <c r="K7" s="28" t="s">
        <v>696</v>
      </c>
      <c r="L7" s="32">
        <v>3200</v>
      </c>
      <c r="M7" s="30">
        <v>0.6</v>
      </c>
      <c r="N7" s="33">
        <f>ROUND(L7*M7,-2)</f>
        <v>1900</v>
      </c>
      <c r="O7" s="31"/>
      <c r="P7" s="31"/>
      <c r="Q7" s="39" t="s">
        <v>701</v>
      </c>
      <c r="R7" s="6"/>
      <c r="S7" s="6"/>
    </row>
    <row r="8" s="1" customFormat="1" ht="82" customHeight="1" spans="1:19">
      <c r="A8" s="13" t="s">
        <v>49</v>
      </c>
      <c r="B8" s="14" t="s">
        <v>66</v>
      </c>
      <c r="C8" s="14" t="s">
        <v>702</v>
      </c>
      <c r="D8" s="13"/>
      <c r="E8" s="13" t="s">
        <v>699</v>
      </c>
      <c r="F8" s="15" t="s">
        <v>703</v>
      </c>
      <c r="G8" s="16">
        <v>60</v>
      </c>
      <c r="H8" s="16">
        <v>60</v>
      </c>
      <c r="I8" s="27">
        <v>177012</v>
      </c>
      <c r="J8" s="27">
        <v>5310.36</v>
      </c>
      <c r="K8" s="28" t="s">
        <v>696</v>
      </c>
      <c r="L8" s="34"/>
      <c r="M8" s="30"/>
      <c r="N8" s="35"/>
      <c r="O8" s="31"/>
      <c r="P8" s="31"/>
      <c r="Q8" s="39" t="s">
        <v>697</v>
      </c>
      <c r="R8" s="6"/>
      <c r="S8" s="6"/>
    </row>
    <row r="9" s="1" customFormat="1" ht="29" customHeight="1" spans="1:19">
      <c r="A9" s="17" t="s">
        <v>171</v>
      </c>
      <c r="B9" s="18"/>
      <c r="C9" s="14"/>
      <c r="D9" s="13"/>
      <c r="E9" s="13"/>
      <c r="F9" s="13"/>
      <c r="G9" s="16"/>
      <c r="H9" s="16"/>
      <c r="I9" s="27">
        <f>SUM(I6:I8)</f>
        <v>7242962.26</v>
      </c>
      <c r="J9" s="27">
        <f>SUM(J6:J8)</f>
        <v>2387124.7</v>
      </c>
      <c r="K9" s="36"/>
      <c r="L9" s="36"/>
      <c r="M9" s="31"/>
      <c r="N9" s="27">
        <f>SUM(N6:N8)</f>
        <v>2600</v>
      </c>
      <c r="O9" s="31"/>
      <c r="P9" s="31"/>
      <c r="Q9" s="39"/>
      <c r="R9" s="6"/>
      <c r="S9" s="6"/>
    </row>
    <row r="10" s="1" customFormat="1" ht="26" customHeight="1" spans="1:19">
      <c r="A10" s="6" t="s">
        <v>44</v>
      </c>
      <c r="B10" s="19"/>
      <c r="C10" s="19"/>
      <c r="D10" s="7"/>
      <c r="E10" s="7"/>
      <c r="F10" s="7"/>
      <c r="G10" s="6"/>
      <c r="H10" s="6"/>
      <c r="I10" s="6" t="s">
        <v>45</v>
      </c>
      <c r="J10" s="6"/>
      <c r="K10" s="6"/>
      <c r="L10" s="6"/>
      <c r="M10" s="6" t="s">
        <v>45</v>
      </c>
      <c r="N10" s="6"/>
      <c r="O10" s="6"/>
      <c r="P10" s="6"/>
      <c r="Q10" s="38"/>
      <c r="R10" s="6"/>
      <c r="S10" s="6"/>
    </row>
    <row r="11" s="1" customFormat="1" ht="16.25" customHeight="1" spans="1:19">
      <c r="A11" s="6" t="s">
        <v>46</v>
      </c>
      <c r="B11" s="20"/>
      <c r="C11" s="20"/>
      <c r="D11" s="21"/>
      <c r="E11" s="21"/>
      <c r="F11" s="21"/>
      <c r="G11" s="22"/>
      <c r="H11" s="22"/>
      <c r="I11" s="22"/>
      <c r="J11" s="6"/>
      <c r="K11" s="6"/>
      <c r="L11" s="6"/>
      <c r="M11" s="6"/>
      <c r="N11" s="6"/>
      <c r="O11" s="6"/>
      <c r="P11" s="6"/>
      <c r="Q11" s="38"/>
      <c r="R11" s="6"/>
      <c r="S11" s="6"/>
    </row>
    <row r="12" s="1" customFormat="1" ht="16.25" customHeight="1" spans="1:19">
      <c r="A12" s="6"/>
      <c r="B12" s="19"/>
      <c r="C12" s="19"/>
      <c r="D12" s="7"/>
      <c r="E12" s="7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38"/>
      <c r="R12" s="6"/>
      <c r="S12" s="6"/>
    </row>
    <row r="13" s="1" customFormat="1" ht="16.25" customHeight="1" spans="1:19">
      <c r="A13" s="6"/>
      <c r="B13" s="19"/>
      <c r="C13" s="19"/>
      <c r="D13" s="7"/>
      <c r="E13" s="7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38"/>
      <c r="R13" s="6"/>
      <c r="S13" s="6"/>
    </row>
    <row r="14" s="1" customFormat="1" ht="16.25" customHeight="1" spans="1:19">
      <c r="A14" s="6"/>
      <c r="B14" s="19"/>
      <c r="C14" s="19"/>
      <c r="D14" s="7"/>
      <c r="E14" s="7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38"/>
      <c r="R14" s="6"/>
      <c r="S14" s="6"/>
    </row>
    <row r="15" s="1" customFormat="1" ht="16.25" customHeight="1" spans="1:19">
      <c r="A15" s="6"/>
      <c r="B15" s="19"/>
      <c r="C15" s="19"/>
      <c r="D15" s="7"/>
      <c r="E15" s="7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38"/>
      <c r="R15" s="6"/>
      <c r="S15" s="6"/>
    </row>
    <row r="16" s="1" customFormat="1" ht="16.25" customHeight="1" spans="1:19">
      <c r="A16" s="6"/>
      <c r="B16" s="19"/>
      <c r="C16" s="19"/>
      <c r="D16" s="7"/>
      <c r="E16" s="7"/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38"/>
      <c r="R16" s="6"/>
      <c r="S16" s="6"/>
    </row>
    <row r="17" s="1" customFormat="1" ht="16.25" customHeight="1" spans="1:19">
      <c r="A17" s="6"/>
      <c r="B17" s="19"/>
      <c r="C17" s="19"/>
      <c r="D17" s="7"/>
      <c r="E17" s="7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38"/>
      <c r="R17" s="6"/>
      <c r="S17" s="6"/>
    </row>
    <row r="18" s="1" customFormat="1" ht="16.25" customHeight="1" spans="1:19">
      <c r="A18" s="6"/>
      <c r="B18" s="19"/>
      <c r="C18" s="19"/>
      <c r="D18" s="7"/>
      <c r="E18" s="7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38"/>
      <c r="R18" s="6"/>
      <c r="S18" s="6"/>
    </row>
    <row r="19" s="1" customFormat="1" ht="16.25" customHeight="1" spans="1:19">
      <c r="A19" s="6"/>
      <c r="B19" s="19"/>
      <c r="C19" s="19"/>
      <c r="D19" s="7"/>
      <c r="E19" s="7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38"/>
      <c r="R19" s="6"/>
      <c r="S19" s="6"/>
    </row>
    <row r="20" s="1" customFormat="1" ht="16.25" customHeight="1" spans="1:19">
      <c r="A20" s="6"/>
      <c r="B20" s="19"/>
      <c r="C20" s="19"/>
      <c r="D20" s="7"/>
      <c r="E20" s="7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38"/>
      <c r="R20" s="6"/>
      <c r="S20" s="6"/>
    </row>
    <row r="21" s="1" customFormat="1" ht="16.25" customHeight="1" spans="1:19">
      <c r="A21" s="6"/>
      <c r="B21" s="19"/>
      <c r="C21" s="19"/>
      <c r="D21" s="7"/>
      <c r="E21" s="7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38"/>
      <c r="R21" s="6"/>
      <c r="S21" s="6"/>
    </row>
    <row r="22" s="1" customFormat="1" ht="16.25" customHeight="1" spans="1:19">
      <c r="A22" s="6"/>
      <c r="B22" s="19"/>
      <c r="C22" s="19"/>
      <c r="D22" s="7"/>
      <c r="E22" s="7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38"/>
      <c r="R22" s="6"/>
      <c r="S22" s="6"/>
    </row>
    <row r="23" s="1" customFormat="1" ht="16.25" customHeight="1" spans="1:19">
      <c r="A23" s="6"/>
      <c r="B23" s="19"/>
      <c r="C23" s="19"/>
      <c r="D23" s="7"/>
      <c r="E23" s="7"/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38"/>
      <c r="R23" s="6"/>
      <c r="S23" s="6"/>
    </row>
    <row r="24" s="1" customFormat="1" ht="16.25" customHeight="1" spans="1:19">
      <c r="A24" s="6"/>
      <c r="B24" s="19"/>
      <c r="C24" s="19"/>
      <c r="D24" s="7"/>
      <c r="E24" s="7"/>
      <c r="F24" s="7"/>
      <c r="G24" s="6"/>
      <c r="H24" s="6"/>
      <c r="I24" s="6"/>
      <c r="J24" s="6"/>
      <c r="K24" s="6"/>
      <c r="L24" s="6"/>
      <c r="M24" s="6"/>
      <c r="N24" s="6"/>
      <c r="O24" s="6"/>
      <c r="P24" s="6"/>
      <c r="Q24" s="38"/>
      <c r="R24" s="6"/>
      <c r="S24" s="6"/>
    </row>
    <row r="25" s="1" customFormat="1" ht="16.25" customHeight="1" spans="1:19">
      <c r="A25" s="6"/>
      <c r="B25" s="19"/>
      <c r="C25" s="19"/>
      <c r="D25" s="7"/>
      <c r="E25" s="7"/>
      <c r="F25" s="7"/>
      <c r="G25" s="6"/>
      <c r="H25" s="6"/>
      <c r="I25" s="6"/>
      <c r="J25" s="6"/>
      <c r="K25" s="6"/>
      <c r="L25" s="6"/>
      <c r="M25" s="6"/>
      <c r="N25" s="6"/>
      <c r="O25" s="6"/>
      <c r="P25" s="6"/>
      <c r="Q25" s="38"/>
      <c r="R25" s="6"/>
      <c r="S25" s="6"/>
    </row>
    <row r="26" s="1" customFormat="1" ht="16.25" customHeight="1" spans="1:19">
      <c r="A26" s="6"/>
      <c r="B26" s="19"/>
      <c r="C26" s="19"/>
      <c r="D26" s="7"/>
      <c r="E26" s="7"/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38"/>
      <c r="R26" s="6"/>
      <c r="S26" s="6"/>
    </row>
    <row r="27" s="1" customFormat="1" ht="16.25" customHeight="1" spans="1:19">
      <c r="A27" s="6"/>
      <c r="B27" s="19"/>
      <c r="C27" s="19"/>
      <c r="D27" s="7"/>
      <c r="E27" s="7"/>
      <c r="F27" s="7"/>
      <c r="G27" s="6"/>
      <c r="H27" s="6"/>
      <c r="I27" s="6"/>
      <c r="J27" s="6"/>
      <c r="K27" s="6"/>
      <c r="L27" s="6"/>
      <c r="M27" s="6"/>
      <c r="N27" s="6"/>
      <c r="O27" s="6"/>
      <c r="P27" s="6"/>
      <c r="Q27" s="38"/>
      <c r="R27" s="6"/>
      <c r="S27" s="6"/>
    </row>
    <row r="28" s="1" customFormat="1" ht="16.25" customHeight="1" spans="1:19">
      <c r="A28" s="6"/>
      <c r="B28" s="19"/>
      <c r="C28" s="19"/>
      <c r="D28" s="7"/>
      <c r="E28" s="7"/>
      <c r="F28" s="7"/>
      <c r="G28" s="6"/>
      <c r="H28" s="6"/>
      <c r="I28" s="6"/>
      <c r="J28" s="6"/>
      <c r="K28" s="6"/>
      <c r="L28" s="6"/>
      <c r="M28" s="6"/>
      <c r="N28" s="6"/>
      <c r="O28" s="6"/>
      <c r="P28" s="6"/>
      <c r="Q28" s="38"/>
      <c r="R28" s="6"/>
      <c r="S28" s="6"/>
    </row>
    <row r="29" s="1" customFormat="1" ht="16.25" customHeight="1" spans="1:19">
      <c r="A29" s="6"/>
      <c r="B29" s="19"/>
      <c r="C29" s="19"/>
      <c r="D29" s="7"/>
      <c r="E29" s="7"/>
      <c r="F29" s="7"/>
      <c r="G29" s="6"/>
      <c r="H29" s="6"/>
      <c r="I29" s="6"/>
      <c r="J29" s="6"/>
      <c r="K29" s="6"/>
      <c r="L29" s="6"/>
      <c r="M29" s="6"/>
      <c r="N29" s="6"/>
      <c r="O29" s="6"/>
      <c r="P29" s="6"/>
      <c r="Q29" s="38"/>
      <c r="R29" s="6"/>
      <c r="S29" s="6"/>
    </row>
    <row r="30" s="1" customFormat="1" ht="16.25" customHeight="1" spans="1:19">
      <c r="A30" s="6"/>
      <c r="B30" s="19"/>
      <c r="C30" s="19"/>
      <c r="D30" s="7"/>
      <c r="E30" s="7"/>
      <c r="F30" s="7"/>
      <c r="G30" s="6"/>
      <c r="H30" s="6"/>
      <c r="I30" s="6"/>
      <c r="J30" s="6"/>
      <c r="K30" s="6"/>
      <c r="L30" s="6"/>
      <c r="M30" s="6"/>
      <c r="N30" s="6"/>
      <c r="O30" s="6"/>
      <c r="P30" s="6"/>
      <c r="Q30" s="38"/>
      <c r="R30" s="6"/>
      <c r="S30" s="6"/>
    </row>
    <row r="31" s="1" customFormat="1" ht="16.25" customHeight="1" spans="1:19">
      <c r="A31" s="6"/>
      <c r="B31" s="19"/>
      <c r="C31" s="19"/>
      <c r="D31" s="7"/>
      <c r="E31" s="7"/>
      <c r="F31" s="7"/>
      <c r="G31" s="6"/>
      <c r="H31" s="6"/>
      <c r="I31" s="6"/>
      <c r="J31" s="6"/>
      <c r="K31" s="6"/>
      <c r="L31" s="6"/>
      <c r="M31" s="6"/>
      <c r="N31" s="6"/>
      <c r="O31" s="6"/>
      <c r="P31" s="6"/>
      <c r="Q31" s="38"/>
      <c r="R31" s="6"/>
      <c r="S31" s="6"/>
    </row>
    <row r="32" s="1" customFormat="1" ht="16.25" customHeight="1" spans="1:19">
      <c r="A32" s="6"/>
      <c r="B32" s="19"/>
      <c r="C32" s="19"/>
      <c r="D32" s="7"/>
      <c r="E32" s="7"/>
      <c r="F32" s="7"/>
      <c r="G32" s="6"/>
      <c r="H32" s="6"/>
      <c r="I32" s="6"/>
      <c r="J32" s="6"/>
      <c r="K32" s="6"/>
      <c r="L32" s="6"/>
      <c r="M32" s="6"/>
      <c r="N32" s="6"/>
      <c r="O32" s="6"/>
      <c r="P32" s="6"/>
      <c r="Q32" s="38"/>
      <c r="R32" s="6"/>
      <c r="S32" s="6"/>
    </row>
    <row r="33" s="1" customFormat="1" ht="16.25" customHeight="1" spans="1:19">
      <c r="A33" s="6"/>
      <c r="B33" s="19"/>
      <c r="C33" s="19"/>
      <c r="D33" s="7"/>
      <c r="E33" s="7"/>
      <c r="F33" s="7"/>
      <c r="G33" s="6"/>
      <c r="H33" s="6"/>
      <c r="I33" s="6"/>
      <c r="J33" s="6"/>
      <c r="K33" s="6"/>
      <c r="L33" s="6"/>
      <c r="M33" s="6"/>
      <c r="N33" s="6"/>
      <c r="O33" s="6"/>
      <c r="P33" s="6"/>
      <c r="Q33" s="38"/>
      <c r="R33" s="6"/>
      <c r="S33" s="6"/>
    </row>
    <row r="34" s="1" customFormat="1" ht="16.25" customHeight="1" spans="1:19">
      <c r="A34" s="6"/>
      <c r="B34" s="19"/>
      <c r="C34" s="19"/>
      <c r="D34" s="7"/>
      <c r="E34" s="7"/>
      <c r="F34" s="7"/>
      <c r="G34" s="6"/>
      <c r="H34" s="6"/>
      <c r="I34" s="6"/>
      <c r="J34" s="6"/>
      <c r="K34" s="6"/>
      <c r="L34" s="6"/>
      <c r="M34" s="6"/>
      <c r="N34" s="6"/>
      <c r="O34" s="6"/>
      <c r="P34" s="6"/>
      <c r="Q34" s="38"/>
      <c r="R34" s="6"/>
      <c r="S34" s="6"/>
    </row>
    <row r="35" s="1" customFormat="1" ht="16.25" customHeight="1" spans="1:19">
      <c r="A35" s="6"/>
      <c r="B35" s="19"/>
      <c r="C35" s="19"/>
      <c r="D35" s="7"/>
      <c r="E35" s="7"/>
      <c r="F35" s="7"/>
      <c r="G35" s="6"/>
      <c r="H35" s="6"/>
      <c r="I35" s="6"/>
      <c r="J35" s="6"/>
      <c r="K35" s="6"/>
      <c r="L35" s="6"/>
      <c r="M35" s="6"/>
      <c r="N35" s="6"/>
      <c r="O35" s="6"/>
      <c r="P35" s="6"/>
      <c r="Q35" s="38"/>
      <c r="R35" s="6"/>
      <c r="S35" s="6"/>
    </row>
    <row r="36" s="1" customFormat="1" ht="16.25" customHeight="1" spans="1:19">
      <c r="A36" s="6"/>
      <c r="B36" s="19"/>
      <c r="C36" s="19"/>
      <c r="D36" s="7"/>
      <c r="E36" s="7"/>
      <c r="F36" s="7"/>
      <c r="G36" s="6"/>
      <c r="H36" s="6"/>
      <c r="I36" s="6"/>
      <c r="J36" s="6"/>
      <c r="K36" s="6"/>
      <c r="L36" s="6"/>
      <c r="M36" s="6"/>
      <c r="N36" s="6"/>
      <c r="O36" s="6"/>
      <c r="P36" s="6"/>
      <c r="Q36" s="38"/>
      <c r="R36" s="6"/>
      <c r="S36" s="6"/>
    </row>
    <row r="37" s="1" customFormat="1" ht="16.25" customHeight="1" spans="1:19">
      <c r="A37" s="6"/>
      <c r="B37" s="19"/>
      <c r="C37" s="19"/>
      <c r="D37" s="7"/>
      <c r="E37" s="7"/>
      <c r="F37" s="7"/>
      <c r="G37" s="6"/>
      <c r="H37" s="6"/>
      <c r="I37" s="6"/>
      <c r="J37" s="6"/>
      <c r="K37" s="6"/>
      <c r="L37" s="6"/>
      <c r="M37" s="6"/>
      <c r="N37" s="6"/>
      <c r="O37" s="6"/>
      <c r="P37" s="6"/>
      <c r="Q37" s="38"/>
      <c r="R37" s="6"/>
      <c r="S37" s="6"/>
    </row>
    <row r="38" s="1" customFormat="1" ht="16.25" customHeight="1" spans="1:19">
      <c r="A38" s="6"/>
      <c r="B38" s="19"/>
      <c r="C38" s="19"/>
      <c r="D38" s="7"/>
      <c r="E38" s="7"/>
      <c r="F38" s="7"/>
      <c r="G38" s="6"/>
      <c r="H38" s="6"/>
      <c r="I38" s="6"/>
      <c r="J38" s="6"/>
      <c r="K38" s="6"/>
      <c r="L38" s="6"/>
      <c r="M38" s="6"/>
      <c r="N38" s="6"/>
      <c r="O38" s="6"/>
      <c r="P38" s="6"/>
      <c r="Q38" s="38"/>
      <c r="R38" s="6"/>
      <c r="S38" s="6"/>
    </row>
    <row r="39" s="1" customFormat="1" ht="16.25" customHeight="1" spans="1:19">
      <c r="A39" s="6"/>
      <c r="B39" s="19"/>
      <c r="C39" s="19"/>
      <c r="D39" s="7"/>
      <c r="E39" s="7"/>
      <c r="F39" s="7"/>
      <c r="G39" s="6"/>
      <c r="H39" s="6"/>
      <c r="I39" s="6"/>
      <c r="J39" s="6"/>
      <c r="K39" s="6"/>
      <c r="L39" s="6"/>
      <c r="M39" s="6"/>
      <c r="N39" s="6"/>
      <c r="O39" s="6"/>
      <c r="P39" s="6"/>
      <c r="Q39" s="38"/>
      <c r="R39" s="6"/>
      <c r="S39" s="6"/>
    </row>
    <row r="40" s="1" customFormat="1" ht="16.25" customHeight="1" spans="1:19">
      <c r="A40" s="6"/>
      <c r="B40" s="19"/>
      <c r="C40" s="19"/>
      <c r="D40" s="7"/>
      <c r="E40" s="7"/>
      <c r="F40" s="7"/>
      <c r="G40" s="6"/>
      <c r="H40" s="6"/>
      <c r="I40" s="6"/>
      <c r="J40" s="6"/>
      <c r="K40" s="6"/>
      <c r="L40" s="6"/>
      <c r="M40" s="6"/>
      <c r="N40" s="6"/>
      <c r="O40" s="6"/>
      <c r="P40" s="6"/>
      <c r="Q40" s="38"/>
      <c r="R40" s="6"/>
      <c r="S40" s="6"/>
    </row>
    <row r="41" s="1" customFormat="1" ht="16.25" customHeight="1" spans="1:19">
      <c r="A41" s="6"/>
      <c r="B41" s="19"/>
      <c r="C41" s="19"/>
      <c r="D41" s="7"/>
      <c r="E41" s="7"/>
      <c r="F41" s="7"/>
      <c r="G41" s="6"/>
      <c r="H41" s="6"/>
      <c r="I41" s="6"/>
      <c r="J41" s="6"/>
      <c r="K41" s="6"/>
      <c r="L41" s="6"/>
      <c r="M41" s="6"/>
      <c r="N41" s="6"/>
      <c r="O41" s="6"/>
      <c r="P41" s="6"/>
      <c r="Q41" s="38"/>
      <c r="R41" s="6"/>
      <c r="S41" s="6"/>
    </row>
    <row r="42" s="1" customFormat="1" ht="16.25" customHeight="1" spans="1:19">
      <c r="A42" s="6"/>
      <c r="B42" s="19"/>
      <c r="C42" s="19"/>
      <c r="D42" s="7"/>
      <c r="E42" s="7"/>
      <c r="F42" s="7"/>
      <c r="G42" s="6"/>
      <c r="H42" s="6"/>
      <c r="I42" s="6"/>
      <c r="J42" s="6"/>
      <c r="K42" s="6"/>
      <c r="L42" s="6"/>
      <c r="M42" s="6"/>
      <c r="N42" s="6"/>
      <c r="O42" s="6"/>
      <c r="P42" s="6"/>
      <c r="Q42" s="38"/>
      <c r="R42" s="6"/>
      <c r="S42" s="6"/>
    </row>
    <row r="43" s="1" customFormat="1" ht="16.25" customHeight="1" spans="1:19">
      <c r="A43" s="6"/>
      <c r="B43" s="19"/>
      <c r="C43" s="19"/>
      <c r="D43" s="7"/>
      <c r="E43" s="7"/>
      <c r="F43" s="7"/>
      <c r="G43" s="6"/>
      <c r="H43" s="6"/>
      <c r="I43" s="6"/>
      <c r="J43" s="6"/>
      <c r="K43" s="6"/>
      <c r="L43" s="6"/>
      <c r="M43" s="6"/>
      <c r="N43" s="6"/>
      <c r="O43" s="6"/>
      <c r="P43" s="6"/>
      <c r="Q43" s="38"/>
      <c r="R43" s="6"/>
      <c r="S43" s="6"/>
    </row>
    <row r="44" s="1" customFormat="1" ht="16.25" customHeight="1" spans="1:19">
      <c r="A44" s="6"/>
      <c r="B44" s="19"/>
      <c r="C44" s="19"/>
      <c r="D44" s="7"/>
      <c r="E44" s="7"/>
      <c r="F44" s="7"/>
      <c r="G44" s="6"/>
      <c r="H44" s="6"/>
      <c r="I44" s="6"/>
      <c r="J44" s="6"/>
      <c r="K44" s="6"/>
      <c r="L44" s="6"/>
      <c r="M44" s="6"/>
      <c r="N44" s="6"/>
      <c r="O44" s="6"/>
      <c r="P44" s="6"/>
      <c r="Q44" s="38"/>
      <c r="R44" s="6"/>
      <c r="S44" s="6"/>
    </row>
    <row r="45" s="1" customFormat="1" ht="16.25" customHeight="1" spans="1:19">
      <c r="A45" s="6"/>
      <c r="B45" s="19"/>
      <c r="C45" s="19"/>
      <c r="D45" s="7"/>
      <c r="E45" s="7"/>
      <c r="F45" s="7"/>
      <c r="G45" s="6"/>
      <c r="H45" s="6"/>
      <c r="I45" s="6"/>
      <c r="J45" s="6"/>
      <c r="K45" s="6"/>
      <c r="L45" s="6"/>
      <c r="M45" s="6"/>
      <c r="N45" s="6"/>
      <c r="O45" s="6"/>
      <c r="P45" s="6"/>
      <c r="Q45" s="38"/>
      <c r="R45" s="6"/>
      <c r="S45" s="6"/>
    </row>
    <row r="46" s="1" customFormat="1" ht="16.25" customHeight="1" spans="1:19">
      <c r="A46" s="6"/>
      <c r="B46" s="19"/>
      <c r="C46" s="19"/>
      <c r="D46" s="7"/>
      <c r="E46" s="7"/>
      <c r="F46" s="7"/>
      <c r="G46" s="6"/>
      <c r="H46" s="6"/>
      <c r="I46" s="6"/>
      <c r="J46" s="6"/>
      <c r="K46" s="6"/>
      <c r="L46" s="6"/>
      <c r="M46" s="6"/>
      <c r="N46" s="6"/>
      <c r="O46" s="6"/>
      <c r="P46" s="6"/>
      <c r="Q46" s="38"/>
      <c r="R46" s="6"/>
      <c r="S46" s="6"/>
    </row>
    <row r="47" s="1" customFormat="1" ht="16.25" customHeight="1" spans="1:19">
      <c r="A47" s="6"/>
      <c r="B47" s="19"/>
      <c r="C47" s="19"/>
      <c r="D47" s="7"/>
      <c r="E47" s="7"/>
      <c r="F47" s="7"/>
      <c r="G47" s="6"/>
      <c r="H47" s="6"/>
      <c r="I47" s="6"/>
      <c r="J47" s="6"/>
      <c r="K47" s="6"/>
      <c r="L47" s="6"/>
      <c r="M47" s="6"/>
      <c r="N47" s="6"/>
      <c r="O47" s="6"/>
      <c r="P47" s="6"/>
      <c r="Q47" s="38"/>
      <c r="R47" s="6"/>
      <c r="S47" s="6"/>
    </row>
    <row r="48" s="1" customFormat="1" ht="16.25" customHeight="1" spans="1:19">
      <c r="A48" s="6"/>
      <c r="B48" s="19"/>
      <c r="C48" s="19"/>
      <c r="D48" s="7"/>
      <c r="E48" s="7"/>
      <c r="F48" s="7"/>
      <c r="G48" s="6"/>
      <c r="H48" s="6"/>
      <c r="I48" s="6"/>
      <c r="J48" s="6"/>
      <c r="K48" s="6"/>
      <c r="L48" s="6"/>
      <c r="M48" s="6"/>
      <c r="N48" s="6"/>
      <c r="O48" s="6"/>
      <c r="P48" s="6"/>
      <c r="Q48" s="38"/>
      <c r="R48" s="6"/>
      <c r="S48" s="6"/>
    </row>
    <row r="49" s="1" customFormat="1" ht="16.25" customHeight="1" spans="1:19">
      <c r="A49" s="6"/>
      <c r="B49" s="19"/>
      <c r="C49" s="19"/>
      <c r="D49" s="7"/>
      <c r="E49" s="7"/>
      <c r="F49" s="7"/>
      <c r="G49" s="6"/>
      <c r="H49" s="6"/>
      <c r="I49" s="6"/>
      <c r="J49" s="6"/>
      <c r="K49" s="6"/>
      <c r="L49" s="6"/>
      <c r="M49" s="6"/>
      <c r="N49" s="6"/>
      <c r="O49" s="6"/>
      <c r="P49" s="6"/>
      <c r="Q49" s="38"/>
      <c r="R49" s="6"/>
      <c r="S49" s="6"/>
    </row>
    <row r="50" s="1" customFormat="1" ht="16.25" customHeight="1" spans="1:19">
      <c r="A50" s="6"/>
      <c r="B50" s="19"/>
      <c r="C50" s="19"/>
      <c r="D50" s="7"/>
      <c r="E50" s="7"/>
      <c r="F50" s="7"/>
      <c r="G50" s="6"/>
      <c r="H50" s="6"/>
      <c r="I50" s="6"/>
      <c r="J50" s="6"/>
      <c r="K50" s="6"/>
      <c r="L50" s="6"/>
      <c r="M50" s="6"/>
      <c r="N50" s="6"/>
      <c r="O50" s="6"/>
      <c r="P50" s="6"/>
      <c r="Q50" s="38"/>
      <c r="R50" s="6"/>
      <c r="S50" s="6"/>
    </row>
    <row r="51" s="1" customFormat="1" ht="16.25" customHeight="1" spans="1:19">
      <c r="A51" s="6"/>
      <c r="B51" s="19"/>
      <c r="C51" s="19"/>
      <c r="D51" s="7"/>
      <c r="E51" s="7"/>
      <c r="F51" s="7"/>
      <c r="G51" s="6"/>
      <c r="H51" s="6"/>
      <c r="I51" s="6"/>
      <c r="J51" s="6"/>
      <c r="K51" s="6"/>
      <c r="L51" s="6"/>
      <c r="M51" s="6"/>
      <c r="N51" s="6"/>
      <c r="O51" s="6"/>
      <c r="P51" s="6"/>
      <c r="Q51" s="38"/>
      <c r="R51" s="6"/>
      <c r="S51" s="6"/>
    </row>
    <row r="52" s="1" customFormat="1" ht="16.25" customHeight="1" spans="1:19">
      <c r="A52" s="6"/>
      <c r="B52" s="19"/>
      <c r="C52" s="19"/>
      <c r="D52" s="7"/>
      <c r="E52" s="7"/>
      <c r="F52" s="7"/>
      <c r="G52" s="6"/>
      <c r="H52" s="6"/>
      <c r="I52" s="6"/>
      <c r="J52" s="6"/>
      <c r="K52" s="6"/>
      <c r="L52" s="6"/>
      <c r="M52" s="6"/>
      <c r="N52" s="6"/>
      <c r="O52" s="6"/>
      <c r="P52" s="6"/>
      <c r="Q52" s="38"/>
      <c r="R52" s="6"/>
      <c r="S52" s="6"/>
    </row>
    <row r="53" s="1" customFormat="1" ht="16.25" customHeight="1" spans="1:19">
      <c r="A53" s="6"/>
      <c r="B53" s="19"/>
      <c r="C53" s="19"/>
      <c r="D53" s="7"/>
      <c r="E53" s="7"/>
      <c r="F53" s="7"/>
      <c r="G53" s="6"/>
      <c r="H53" s="6"/>
      <c r="I53" s="6"/>
      <c r="J53" s="6"/>
      <c r="K53" s="6"/>
      <c r="L53" s="6"/>
      <c r="M53" s="6"/>
      <c r="N53" s="6"/>
      <c r="O53" s="6"/>
      <c r="P53" s="6"/>
      <c r="Q53" s="38"/>
      <c r="R53" s="6"/>
      <c r="S53" s="6"/>
    </row>
    <row r="54" s="1" customFormat="1" ht="16.25" customHeight="1" spans="1:19">
      <c r="A54" s="6"/>
      <c r="B54" s="19"/>
      <c r="C54" s="19"/>
      <c r="D54" s="7"/>
      <c r="E54" s="7"/>
      <c r="F54" s="7"/>
      <c r="G54" s="6"/>
      <c r="H54" s="6"/>
      <c r="I54" s="6"/>
      <c r="J54" s="6"/>
      <c r="K54" s="6"/>
      <c r="L54" s="6"/>
      <c r="M54" s="6"/>
      <c r="N54" s="6"/>
      <c r="O54" s="6"/>
      <c r="P54" s="6"/>
      <c r="Q54" s="38"/>
      <c r="R54" s="6"/>
      <c r="S54" s="6"/>
    </row>
  </sheetData>
  <mergeCells count="22">
    <mergeCell ref="A1:Q1"/>
    <mergeCell ref="F3:I3"/>
    <mergeCell ref="I4:J4"/>
    <mergeCell ref="A9:B9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L7:L8"/>
    <mergeCell ref="M4:M5"/>
    <mergeCell ref="M7:M8"/>
    <mergeCell ref="N4:N5"/>
    <mergeCell ref="N7:N8"/>
    <mergeCell ref="O4:O5"/>
    <mergeCell ref="P4:P5"/>
    <mergeCell ref="Q4:Q5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资产评估结果汇总表</vt:lpstr>
      <vt:lpstr>存货—半成品评估明细表</vt:lpstr>
      <vt:lpstr>存货—产成品评估明细表</vt:lpstr>
      <vt:lpstr>固定资产-机器设备评估明细表</vt:lpstr>
      <vt:lpstr>固定资产-电子设备评估明细表</vt:lpstr>
      <vt:lpstr>无形资产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2024-01-24T12:53:00Z</dcterms:created>
  <dcterms:modified xsi:type="dcterms:W3CDTF">2024-07-05T07:31:01Z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E0D8CE11508649788220DA798D9E1DDD_13</vt:lpwstr>
  </property>
</Properties>
</file>